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0.xml" ContentType="application/vnd.openxmlformats-officedocument.spreadsheetml.comment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Jira\Desktop\"/>
    </mc:Choice>
  </mc:AlternateContent>
  <xr:revisionPtr revIDLastSave="0" documentId="8_{8BE27B91-76F4-4393-B8FE-AC9452F7B352}" xr6:coauthVersionLast="47" xr6:coauthVersionMax="47" xr10:uidLastSave="{00000000-0000-0000-0000-000000000000}"/>
  <workbookProtection workbookPassword="CDBE" lockStructure="1"/>
  <bookViews>
    <workbookView showSheetTabs="0" xWindow="-120" yWindow="-120" windowWidth="29040" windowHeight="15840" tabRatio="949" activeTab="17" xr2:uid="{00000000-000D-0000-FFFF-FFFF00000000}"/>
  </bookViews>
  <sheets>
    <sheet name="Úvod" sheetId="106" r:id="rId1"/>
    <sheet name="Kontakt" sheetId="312" r:id="rId2"/>
    <sheet name="Start - podzim" sheetId="1" r:id="rId3"/>
    <sheet name="ZPV" sheetId="8" r:id="rId4"/>
    <sheet name="V.l.ZPV" sheetId="17" r:id="rId5"/>
    <sheet name="Start - jaro" sheetId="160" r:id="rId6"/>
    <sheet name="Pozn." sheetId="18" r:id="rId7"/>
    <sheet name="Št.dvojic" sheetId="66" r:id="rId8"/>
    <sheet name="Št.4x60m" sheetId="68" r:id="rId9"/>
    <sheet name="PÚ" sheetId="67" r:id="rId10"/>
    <sheet name="Št.400mCTIF" sheetId="89" r:id="rId11"/>
    <sheet name="PÚ CTIF" sheetId="88" r:id="rId12"/>
    <sheet name="Kronika" sheetId="272" r:id="rId13"/>
    <sheet name="Beh60mS" sheetId="284" r:id="rId14"/>
    <sheet name="Beh60mV" sheetId="283" r:id="rId15"/>
    <sheet name="Beh60mP" sheetId="299" r:id="rId16"/>
    <sheet name="Výsledky" sheetId="96" r:id="rId17"/>
    <sheet name="TISK" sheetId="101" r:id="rId18"/>
  </sheets>
  <externalReferences>
    <externalReference r:id="rId19"/>
  </externalReferences>
  <definedNames>
    <definedName name="_xlnm._FilterDatabase" localSheetId="2" hidden="1">'Start - podzim'!#REF!</definedName>
    <definedName name="_xlnm._FilterDatabase" localSheetId="4" hidden="1">V.l.ZPV!#REF!</definedName>
    <definedName name="_xlnm.Extract" localSheetId="2">'Start - podzim'!$C$6:$C$15</definedName>
    <definedName name="Oblast">Št.4x60m!$K$12:$K$154,Št.4x60m!$V$12:$V$154</definedName>
    <definedName name="Oblast2">Št.4x60m!$J$12:$J$154,Št.4x60m!$U$12:$U$154</definedName>
    <definedName name="Oblast3">PÚ!$K$12:$K$154,PÚ!$V$12:$V$154</definedName>
    <definedName name="Oblast4">PÚ!$J$12:$J$154,PÚ!$U$12:$U$154</definedName>
    <definedName name="wrn.Výsledky." hidden="1">{#N/A,#N/A,FALSE,"Tisk"}</definedName>
    <definedName name="ZPVOblD">V.l.ZPV!$K$6:$K$6</definedName>
    <definedName name="ZPVOblN">V.l.ZPV!$L$6:$L$6</definedName>
    <definedName name="ZPVOblT">V.l.ZPV!$J$6:$J$6</definedName>
  </definedNames>
  <calcPr calcId="181029"/>
  <customWorkbookViews>
    <customWorkbookView name="1" guid="{C3481001-D93C-11D1-B18A-444553540000}" maximized="1" windowWidth="796" windowHeight="437" activeSheetId="3"/>
    <customWorkbookView name="Ing. Milan Hoffmann - vlastní pohled" guid="{C3481005-D93C-11D1-B18A-444553540000}" mergeInterval="0" personalView="1" maximized="1" windowWidth="796" windowHeight="437" activeSheetId="3" showComments="commIndAndComment"/>
  </customWorkbookViews>
</workbook>
</file>

<file path=xl/calcChain.xml><?xml version="1.0" encoding="utf-8"?>
<calcChain xmlns="http://schemas.openxmlformats.org/spreadsheetml/2006/main">
  <c r="C105" i="8" l="1"/>
  <c r="L105" i="8" s="1"/>
  <c r="C104" i="8"/>
  <c r="L104" i="8"/>
  <c r="C103" i="8"/>
  <c r="L103" i="8" s="1"/>
  <c r="C102" i="8"/>
  <c r="L102" i="8"/>
  <c r="C101" i="8"/>
  <c r="L101" i="8" s="1"/>
  <c r="C100" i="8"/>
  <c r="L100" i="8"/>
  <c r="C99" i="8"/>
  <c r="L99" i="8" s="1"/>
  <c r="C98" i="8"/>
  <c r="L98" i="8"/>
  <c r="C97" i="8"/>
  <c r="L97" i="8" s="1"/>
  <c r="C96" i="8"/>
  <c r="L96" i="8"/>
  <c r="C95" i="8"/>
  <c r="L95" i="8" s="1"/>
  <c r="C94" i="8"/>
  <c r="L94" i="8"/>
  <c r="C93" i="8"/>
  <c r="L93" i="8" s="1"/>
  <c r="C92" i="8"/>
  <c r="L92" i="8"/>
  <c r="C91" i="8"/>
  <c r="L91" i="8" s="1"/>
  <c r="C90" i="8"/>
  <c r="L90" i="8"/>
  <c r="C89" i="8"/>
  <c r="L89" i="8" s="1"/>
  <c r="C88" i="8"/>
  <c r="L88" i="8"/>
  <c r="C87" i="8"/>
  <c r="C86" i="8"/>
  <c r="L86" i="8" s="1"/>
  <c r="C85" i="8"/>
  <c r="C84" i="8"/>
  <c r="C83" i="8"/>
  <c r="C82" i="8"/>
  <c r="L82" i="8"/>
  <c r="C81" i="8"/>
  <c r="C80" i="8"/>
  <c r="L80" i="8"/>
  <c r="C79" i="8"/>
  <c r="C78" i="8"/>
  <c r="L78" i="8" s="1"/>
  <c r="C77" i="8"/>
  <c r="C76" i="8"/>
  <c r="C75" i="8"/>
  <c r="C74" i="8"/>
  <c r="L74" i="8"/>
  <c r="C73" i="8"/>
  <c r="C72" i="8"/>
  <c r="L72" i="8"/>
  <c r="C71" i="8"/>
  <c r="C70" i="8"/>
  <c r="L70" i="8"/>
  <c r="C69" i="8"/>
  <c r="C68" i="8"/>
  <c r="C67" i="8"/>
  <c r="C66" i="8"/>
  <c r="L66" i="8"/>
  <c r="C65" i="8"/>
  <c r="C64" i="8"/>
  <c r="L64" i="8"/>
  <c r="C63" i="8"/>
  <c r="C62" i="8"/>
  <c r="L62" i="8"/>
  <c r="C61" i="8"/>
  <c r="C60" i="8"/>
  <c r="C59" i="8"/>
  <c r="C58" i="8"/>
  <c r="L58" i="8"/>
  <c r="C57" i="8"/>
  <c r="C56" i="8"/>
  <c r="L56" i="8"/>
  <c r="C55" i="8"/>
  <c r="C54" i="8"/>
  <c r="L54" i="8"/>
  <c r="C53" i="8"/>
  <c r="C52" i="8"/>
  <c r="C51" i="8"/>
  <c r="C50" i="8"/>
  <c r="L50" i="8"/>
  <c r="C49" i="8"/>
  <c r="C48" i="8"/>
  <c r="L48" i="8"/>
  <c r="C47" i="8"/>
  <c r="C46" i="8"/>
  <c r="L46" i="8"/>
  <c r="C45" i="8"/>
  <c r="C44" i="8"/>
  <c r="C43" i="8"/>
  <c r="C42" i="8"/>
  <c r="L42" i="8"/>
  <c r="C41" i="8"/>
  <c r="C40" i="8"/>
  <c r="L40" i="8"/>
  <c r="C39" i="8"/>
  <c r="C38" i="8"/>
  <c r="L38" i="8"/>
  <c r="C37" i="8"/>
  <c r="C36" i="8"/>
  <c r="C35" i="8"/>
  <c r="L35" i="8" s="1"/>
  <c r="C34" i="8"/>
  <c r="L34" i="8"/>
  <c r="C33" i="8"/>
  <c r="L33" i="8" s="1"/>
  <c r="C32" i="8"/>
  <c r="L32" i="8"/>
  <c r="C31" i="8"/>
  <c r="C30" i="8"/>
  <c r="L30" i="8"/>
  <c r="C29" i="8"/>
  <c r="L29" i="8" s="1"/>
  <c r="C28" i="8"/>
  <c r="C27" i="8"/>
  <c r="L27" i="8" s="1"/>
  <c r="C26" i="8"/>
  <c r="L26" i="8"/>
  <c r="C25" i="8"/>
  <c r="L25" i="8" s="1"/>
  <c r="C24" i="8"/>
  <c r="L24" i="8"/>
  <c r="C23" i="8"/>
  <c r="C22" i="8"/>
  <c r="L22" i="8"/>
  <c r="C21" i="8"/>
  <c r="L21" i="8" s="1"/>
  <c r="C20" i="8"/>
  <c r="C19" i="8"/>
  <c r="L19" i="8" s="1"/>
  <c r="C18" i="8"/>
  <c r="L18" i="8"/>
  <c r="C17" i="8"/>
  <c r="L17" i="8" s="1"/>
  <c r="C16" i="8"/>
  <c r="L16" i="8"/>
  <c r="C15" i="8"/>
  <c r="C14" i="8"/>
  <c r="L14" i="8" s="1"/>
  <c r="C13" i="8"/>
  <c r="L13" i="8" s="1"/>
  <c r="C12" i="8"/>
  <c r="C11" i="8"/>
  <c r="L11" i="8" s="1"/>
  <c r="C10" i="8"/>
  <c r="L10" i="8"/>
  <c r="C9" i="8"/>
  <c r="L9" i="8" s="1"/>
  <c r="C8" i="8"/>
  <c r="L8" i="8"/>
  <c r="C7" i="8"/>
  <c r="C6" i="8"/>
  <c r="L6" i="8" s="1"/>
  <c r="K105" i="8"/>
  <c r="K104" i="8"/>
  <c r="J104" i="8"/>
  <c r="K103" i="8"/>
  <c r="K102" i="8"/>
  <c r="J102" i="8"/>
  <c r="K101" i="8"/>
  <c r="K100" i="8"/>
  <c r="J100" i="8"/>
  <c r="K99" i="8"/>
  <c r="K98" i="8"/>
  <c r="J98" i="8"/>
  <c r="K97" i="8"/>
  <c r="K96" i="8"/>
  <c r="J96" i="8"/>
  <c r="K95" i="8"/>
  <c r="K94" i="8"/>
  <c r="J94" i="8"/>
  <c r="K93" i="8"/>
  <c r="K92" i="8"/>
  <c r="J92" i="8"/>
  <c r="K91" i="8"/>
  <c r="K90" i="8"/>
  <c r="J90" i="8"/>
  <c r="K89" i="8"/>
  <c r="K88" i="8"/>
  <c r="J88" i="8"/>
  <c r="K86" i="8"/>
  <c r="J86" i="8"/>
  <c r="K85" i="8"/>
  <c r="K83" i="8"/>
  <c r="K82" i="8"/>
  <c r="J82" i="8"/>
  <c r="K81" i="8"/>
  <c r="K80" i="8"/>
  <c r="J80" i="8"/>
  <c r="K78" i="8"/>
  <c r="J78" i="8"/>
  <c r="K77" i="8"/>
  <c r="K75" i="8"/>
  <c r="K74" i="8"/>
  <c r="J74" i="8"/>
  <c r="K73" i="8"/>
  <c r="K72" i="8"/>
  <c r="J72" i="8"/>
  <c r="K70" i="8"/>
  <c r="J70" i="8"/>
  <c r="K69" i="8"/>
  <c r="K67" i="8"/>
  <c r="K66" i="8"/>
  <c r="J66" i="8"/>
  <c r="K65" i="8"/>
  <c r="K64" i="8"/>
  <c r="J64" i="8"/>
  <c r="K62" i="8"/>
  <c r="J62" i="8"/>
  <c r="K61" i="8"/>
  <c r="K59" i="8"/>
  <c r="K58" i="8"/>
  <c r="J58" i="8"/>
  <c r="K57" i="8"/>
  <c r="K56" i="8"/>
  <c r="J56" i="8"/>
  <c r="K54" i="8"/>
  <c r="J54" i="8"/>
  <c r="K53" i="8"/>
  <c r="K51" i="8"/>
  <c r="K50" i="8"/>
  <c r="J50" i="8"/>
  <c r="K49" i="8"/>
  <c r="K48" i="8"/>
  <c r="J48" i="8"/>
  <c r="K46" i="8"/>
  <c r="J46" i="8"/>
  <c r="K45" i="8"/>
  <c r="K43" i="8"/>
  <c r="K42" i="8"/>
  <c r="J42" i="8"/>
  <c r="K41" i="8"/>
  <c r="K40" i="8"/>
  <c r="J40" i="8"/>
  <c r="K38" i="8"/>
  <c r="J38" i="8"/>
  <c r="K37" i="8"/>
  <c r="K35" i="8"/>
  <c r="J35" i="8"/>
  <c r="K34" i="8"/>
  <c r="J34" i="8"/>
  <c r="K33" i="8"/>
  <c r="J33" i="8"/>
  <c r="K32" i="8"/>
  <c r="J32" i="8"/>
  <c r="K30" i="8"/>
  <c r="J30" i="8"/>
  <c r="K29" i="8"/>
  <c r="J29" i="8"/>
  <c r="K27" i="8"/>
  <c r="J27" i="8"/>
  <c r="K26" i="8"/>
  <c r="J26" i="8"/>
  <c r="K25" i="8"/>
  <c r="J25" i="8"/>
  <c r="K24" i="8"/>
  <c r="J24" i="8"/>
  <c r="K23" i="8"/>
  <c r="K22" i="8"/>
  <c r="J22" i="8"/>
  <c r="K21" i="8"/>
  <c r="J21" i="8"/>
  <c r="K19" i="8"/>
  <c r="J19" i="8"/>
  <c r="K18" i="8"/>
  <c r="J18" i="8"/>
  <c r="K17" i="8"/>
  <c r="J17" i="8"/>
  <c r="K16" i="8"/>
  <c r="J16" i="8"/>
  <c r="K15" i="8"/>
  <c r="K14" i="8"/>
  <c r="J14" i="8"/>
  <c r="K13" i="8"/>
  <c r="J13" i="8"/>
  <c r="K11" i="8"/>
  <c r="J11" i="8"/>
  <c r="K10" i="8"/>
  <c r="J10" i="8"/>
  <c r="K9" i="8"/>
  <c r="J9" i="8"/>
  <c r="K8" i="8"/>
  <c r="J8" i="8"/>
  <c r="K7" i="8"/>
  <c r="M8" i="8"/>
  <c r="M9" i="8"/>
  <c r="M10" i="8"/>
  <c r="M11" i="8"/>
  <c r="M13" i="8"/>
  <c r="M14" i="8"/>
  <c r="M16" i="8"/>
  <c r="M17" i="8"/>
  <c r="M18" i="8"/>
  <c r="M19" i="8"/>
  <c r="M21" i="8"/>
  <c r="M22" i="8"/>
  <c r="M24" i="8"/>
  <c r="M25" i="8"/>
  <c r="M26" i="8"/>
  <c r="M27" i="8"/>
  <c r="M29" i="8"/>
  <c r="M30" i="8"/>
  <c r="M32" i="8"/>
  <c r="M33" i="8"/>
  <c r="M34" i="8"/>
  <c r="M35" i="8"/>
  <c r="M37" i="8"/>
  <c r="M38" i="8"/>
  <c r="M40" i="8"/>
  <c r="M41" i="8"/>
  <c r="M42" i="8"/>
  <c r="M43" i="8"/>
  <c r="M45" i="8"/>
  <c r="M46" i="8"/>
  <c r="M48" i="8"/>
  <c r="M49" i="8"/>
  <c r="M50" i="8"/>
  <c r="M51" i="8"/>
  <c r="M53" i="8"/>
  <c r="M54" i="8"/>
  <c r="M56" i="8"/>
  <c r="M57" i="8"/>
  <c r="M58" i="8"/>
  <c r="M59" i="8"/>
  <c r="M61" i="8"/>
  <c r="M62" i="8"/>
  <c r="M64" i="8"/>
  <c r="M65" i="8"/>
  <c r="M66" i="8"/>
  <c r="M67" i="8"/>
  <c r="M69" i="8"/>
  <c r="M70" i="8"/>
  <c r="M72" i="8"/>
  <c r="M73" i="8"/>
  <c r="M74" i="8"/>
  <c r="M75" i="8"/>
  <c r="M77" i="8"/>
  <c r="M78" i="8"/>
  <c r="M80" i="8"/>
  <c r="M81" i="8"/>
  <c r="M82" i="8"/>
  <c r="M83" i="8"/>
  <c r="M85" i="8"/>
  <c r="M86" i="8"/>
  <c r="M88" i="8"/>
  <c r="M89" i="8"/>
  <c r="M90" i="8"/>
  <c r="M91" i="8"/>
  <c r="M92" i="8"/>
  <c r="M93" i="8"/>
  <c r="M94" i="8"/>
  <c r="M95" i="8"/>
  <c r="M96" i="8"/>
  <c r="M97" i="8"/>
  <c r="M98" i="8"/>
  <c r="M99" i="8"/>
  <c r="M100" i="8"/>
  <c r="M101" i="8"/>
  <c r="M102" i="8"/>
  <c r="M103" i="8"/>
  <c r="M104" i="8"/>
  <c r="M105" i="8"/>
  <c r="K6" i="8"/>
  <c r="J6" i="8"/>
  <c r="C309" i="66"/>
  <c r="V309" i="66"/>
  <c r="C307" i="66"/>
  <c r="V307" i="66" s="1"/>
  <c r="C305" i="66"/>
  <c r="V305" i="66"/>
  <c r="C303" i="66"/>
  <c r="V303" i="66" s="1"/>
  <c r="C301" i="66"/>
  <c r="V301" i="66"/>
  <c r="C299" i="66"/>
  <c r="V299" i="66" s="1"/>
  <c r="C297" i="66"/>
  <c r="V297" i="66"/>
  <c r="C295" i="66"/>
  <c r="V295" i="66" s="1"/>
  <c r="C293" i="66"/>
  <c r="V293" i="66"/>
  <c r="C291" i="66"/>
  <c r="V291" i="66" s="1"/>
  <c r="C278" i="66"/>
  <c r="V278" i="66"/>
  <c r="C276" i="66"/>
  <c r="V276" i="66" s="1"/>
  <c r="C274" i="66"/>
  <c r="V274" i="66"/>
  <c r="C272" i="66"/>
  <c r="V272" i="66" s="1"/>
  <c r="C270" i="66"/>
  <c r="V270" i="66"/>
  <c r="C268" i="66"/>
  <c r="V268" i="66" s="1"/>
  <c r="C266" i="66"/>
  <c r="V266" i="66"/>
  <c r="C264" i="66"/>
  <c r="V264" i="66" s="1"/>
  <c r="C262" i="66"/>
  <c r="V262" i="66"/>
  <c r="C260" i="66"/>
  <c r="V260" i="66" s="1"/>
  <c r="C247" i="66"/>
  <c r="V247" i="66"/>
  <c r="C245" i="66"/>
  <c r="V245" i="66" s="1"/>
  <c r="C243" i="66"/>
  <c r="V243" i="66"/>
  <c r="C241" i="66"/>
  <c r="V241" i="66" s="1"/>
  <c r="C239" i="66"/>
  <c r="V239" i="66"/>
  <c r="C237" i="66"/>
  <c r="V237" i="66" s="1"/>
  <c r="C235" i="66"/>
  <c r="V235" i="66"/>
  <c r="C233" i="66"/>
  <c r="V233" i="66" s="1"/>
  <c r="C231" i="66"/>
  <c r="V231" i="66"/>
  <c r="C229" i="66"/>
  <c r="V229" i="66" s="1"/>
  <c r="C216" i="66"/>
  <c r="V216" i="66"/>
  <c r="C214" i="66"/>
  <c r="V214" i="66" s="1"/>
  <c r="C212" i="66"/>
  <c r="V212" i="66"/>
  <c r="C210" i="66"/>
  <c r="V210" i="66" s="1"/>
  <c r="C208" i="66"/>
  <c r="V208" i="66"/>
  <c r="C206" i="66"/>
  <c r="V206" i="66" s="1"/>
  <c r="C204" i="66"/>
  <c r="V204" i="66"/>
  <c r="C202" i="66"/>
  <c r="V202" i="66" s="1"/>
  <c r="C200" i="66"/>
  <c r="V200" i="66"/>
  <c r="C198" i="66"/>
  <c r="V198" i="66" s="1"/>
  <c r="C185" i="66"/>
  <c r="V185" i="66"/>
  <c r="C183" i="66"/>
  <c r="V183" i="66" s="1"/>
  <c r="C181" i="66"/>
  <c r="V181" i="66"/>
  <c r="C179" i="66"/>
  <c r="V179" i="66" s="1"/>
  <c r="C177" i="66"/>
  <c r="V177" i="66"/>
  <c r="C175" i="66"/>
  <c r="V175" i="66" s="1"/>
  <c r="C173" i="66"/>
  <c r="V173" i="66"/>
  <c r="C171" i="66"/>
  <c r="V171" i="66" s="1"/>
  <c r="C169" i="66"/>
  <c r="V169" i="66"/>
  <c r="C167" i="66"/>
  <c r="V167" i="66" s="1"/>
  <c r="C154" i="66"/>
  <c r="V154" i="66"/>
  <c r="C152" i="66"/>
  <c r="V152" i="66" s="1"/>
  <c r="C150" i="66"/>
  <c r="V150" i="66"/>
  <c r="C148" i="66"/>
  <c r="V148" i="66" s="1"/>
  <c r="C146" i="66"/>
  <c r="V146" i="66"/>
  <c r="C144" i="66"/>
  <c r="V144" i="66" s="1"/>
  <c r="C142" i="66"/>
  <c r="V142" i="66"/>
  <c r="C140" i="66"/>
  <c r="V140" i="66" s="1"/>
  <c r="C138" i="66"/>
  <c r="V138" i="66"/>
  <c r="C136" i="66"/>
  <c r="V136" i="66" s="1"/>
  <c r="C123" i="66"/>
  <c r="V123" i="66"/>
  <c r="C121" i="66"/>
  <c r="V121" i="66" s="1"/>
  <c r="C119" i="66"/>
  <c r="V119" i="66"/>
  <c r="C117" i="66"/>
  <c r="V117" i="66" s="1"/>
  <c r="C115" i="66"/>
  <c r="V115" i="66"/>
  <c r="C113" i="66"/>
  <c r="V113" i="66" s="1"/>
  <c r="C111" i="66"/>
  <c r="V111" i="66"/>
  <c r="C109" i="66"/>
  <c r="V109" i="66" s="1"/>
  <c r="C107" i="66"/>
  <c r="V107" i="66"/>
  <c r="C105" i="66"/>
  <c r="V105" i="66" s="1"/>
  <c r="C92" i="66"/>
  <c r="V92" i="66"/>
  <c r="C90" i="66"/>
  <c r="V90" i="66" s="1"/>
  <c r="C88" i="66"/>
  <c r="V88" i="66"/>
  <c r="C86" i="66"/>
  <c r="V86" i="66" s="1"/>
  <c r="C84" i="66"/>
  <c r="V84" i="66"/>
  <c r="C82" i="66"/>
  <c r="V82" i="66" s="1"/>
  <c r="C80" i="66"/>
  <c r="V80" i="66"/>
  <c r="C78" i="66"/>
  <c r="V78" i="66" s="1"/>
  <c r="C76" i="66"/>
  <c r="V76" i="66"/>
  <c r="C74" i="66"/>
  <c r="V74" i="66" s="1"/>
  <c r="C61" i="66"/>
  <c r="V61" i="66"/>
  <c r="C59" i="66"/>
  <c r="V59" i="66" s="1"/>
  <c r="C57" i="66"/>
  <c r="V57" i="66"/>
  <c r="C55" i="66"/>
  <c r="V55" i="66" s="1"/>
  <c r="C53" i="66"/>
  <c r="V53" i="66"/>
  <c r="C51" i="66"/>
  <c r="V51" i="66" s="1"/>
  <c r="C49" i="66"/>
  <c r="V49" i="66"/>
  <c r="C47" i="66"/>
  <c r="V47" i="66" s="1"/>
  <c r="C45" i="66"/>
  <c r="V45" i="66"/>
  <c r="C43" i="66"/>
  <c r="U43" i="66"/>
  <c r="U44" i="66"/>
  <c r="A43" i="66"/>
  <c r="X43" i="66" s="1"/>
  <c r="C12" i="66"/>
  <c r="A12" i="66"/>
  <c r="C26" i="66"/>
  <c r="A26" i="66"/>
  <c r="C14" i="66"/>
  <c r="A14" i="66"/>
  <c r="C16" i="66"/>
  <c r="A16" i="66"/>
  <c r="C18" i="66"/>
  <c r="A18" i="66"/>
  <c r="C20" i="66"/>
  <c r="A20" i="66"/>
  <c r="C22" i="66"/>
  <c r="A22" i="66"/>
  <c r="C24" i="66"/>
  <c r="A24" i="66"/>
  <c r="C28" i="66"/>
  <c r="A28" i="66"/>
  <c r="X28" i="66" s="1"/>
  <c r="C30" i="66"/>
  <c r="A30" i="66"/>
  <c r="A45" i="66"/>
  <c r="A47" i="66"/>
  <c r="X47" i="66"/>
  <c r="A49" i="66"/>
  <c r="X49" i="66" s="1"/>
  <c r="A51" i="66"/>
  <c r="X51" i="66"/>
  <c r="A53" i="66"/>
  <c r="A55" i="66"/>
  <c r="X55" i="66"/>
  <c r="A57" i="66"/>
  <c r="A59" i="66"/>
  <c r="X59" i="66"/>
  <c r="A61" i="66"/>
  <c r="A74" i="66"/>
  <c r="X74" i="66"/>
  <c r="A76" i="66"/>
  <c r="X76" i="66" s="1"/>
  <c r="A78" i="66"/>
  <c r="X78" i="66"/>
  <c r="A80" i="66"/>
  <c r="A82" i="66"/>
  <c r="X82" i="66"/>
  <c r="A84" i="66"/>
  <c r="A86" i="66"/>
  <c r="X86" i="66"/>
  <c r="A88" i="66"/>
  <c r="A90" i="66"/>
  <c r="X90" i="66"/>
  <c r="A92" i="66"/>
  <c r="X92" i="66" s="1"/>
  <c r="A105" i="66"/>
  <c r="X105" i="66"/>
  <c r="A107" i="66"/>
  <c r="A109" i="66"/>
  <c r="X109" i="66"/>
  <c r="A111" i="66"/>
  <c r="A113" i="66"/>
  <c r="X113" i="66"/>
  <c r="A115" i="66"/>
  <c r="A117" i="66"/>
  <c r="X117" i="66"/>
  <c r="A119" i="66"/>
  <c r="X119" i="66" s="1"/>
  <c r="A121" i="66"/>
  <c r="X121" i="66"/>
  <c r="A123" i="66"/>
  <c r="A136" i="66"/>
  <c r="X136" i="66"/>
  <c r="A138" i="66"/>
  <c r="A140" i="66"/>
  <c r="X140" i="66"/>
  <c r="A142" i="66"/>
  <c r="A144" i="66"/>
  <c r="X144" i="66"/>
  <c r="A146" i="66"/>
  <c r="X146" i="66" s="1"/>
  <c r="A148" i="66"/>
  <c r="X148" i="66"/>
  <c r="A150" i="66"/>
  <c r="A152" i="66"/>
  <c r="X152" i="66"/>
  <c r="A154" i="66"/>
  <c r="A167" i="66"/>
  <c r="X167" i="66"/>
  <c r="A169" i="66"/>
  <c r="A171" i="66"/>
  <c r="X171" i="66"/>
  <c r="A173" i="66"/>
  <c r="X173" i="66" s="1"/>
  <c r="A175" i="66"/>
  <c r="X175" i="66"/>
  <c r="A177" i="66"/>
  <c r="A179" i="66"/>
  <c r="X179" i="66"/>
  <c r="A181" i="66"/>
  <c r="A183" i="66"/>
  <c r="X183" i="66"/>
  <c r="A185" i="66"/>
  <c r="A198" i="66"/>
  <c r="X198" i="66"/>
  <c r="A200" i="66"/>
  <c r="X200" i="66" s="1"/>
  <c r="A202" i="66"/>
  <c r="X202" i="66"/>
  <c r="A204" i="66"/>
  <c r="A206" i="66"/>
  <c r="X206" i="66"/>
  <c r="A208" i="66"/>
  <c r="A210" i="66"/>
  <c r="X210" i="66"/>
  <c r="A212" i="66"/>
  <c r="A214" i="66"/>
  <c r="X214" i="66"/>
  <c r="A216" i="66"/>
  <c r="X216" i="66" s="1"/>
  <c r="A229" i="66"/>
  <c r="X229" i="66"/>
  <c r="A231" i="66"/>
  <c r="A233" i="66"/>
  <c r="X233" i="66"/>
  <c r="A235" i="66"/>
  <c r="A237" i="66"/>
  <c r="X237" i="66"/>
  <c r="A239" i="66"/>
  <c r="A241" i="66"/>
  <c r="X241" i="66"/>
  <c r="A243" i="66"/>
  <c r="X243" i="66" s="1"/>
  <c r="A245" i="66"/>
  <c r="X245" i="66"/>
  <c r="A247" i="66"/>
  <c r="A260" i="66"/>
  <c r="X260" i="66"/>
  <c r="A262" i="66"/>
  <c r="A264" i="66"/>
  <c r="X264" i="66"/>
  <c r="A266" i="66"/>
  <c r="A268" i="66"/>
  <c r="X268" i="66"/>
  <c r="A270" i="66"/>
  <c r="X270" i="66" s="1"/>
  <c r="A272" i="66"/>
  <c r="X272" i="66"/>
  <c r="A274" i="66"/>
  <c r="X274" i="66" s="1"/>
  <c r="A276" i="66"/>
  <c r="X276" i="66" s="1"/>
  <c r="A278" i="66"/>
  <c r="X278" i="66" s="1"/>
  <c r="A291" i="66"/>
  <c r="X291" i="66"/>
  <c r="A293" i="66"/>
  <c r="X293" i="66" s="1"/>
  <c r="A295" i="66"/>
  <c r="A297" i="66"/>
  <c r="X297" i="66" s="1"/>
  <c r="A299" i="66"/>
  <c r="X299" i="66"/>
  <c r="A301" i="66"/>
  <c r="X301" i="66" s="1"/>
  <c r="A303" i="66"/>
  <c r="X303" i="66" s="1"/>
  <c r="A305" i="66"/>
  <c r="X305" i="66" s="1"/>
  <c r="A307" i="66"/>
  <c r="X307" i="66"/>
  <c r="A309" i="66"/>
  <c r="X309" i="66" s="1"/>
  <c r="U12" i="66"/>
  <c r="X12" i="66" s="1"/>
  <c r="U13" i="66"/>
  <c r="U14" i="66"/>
  <c r="U15" i="66"/>
  <c r="U16" i="66"/>
  <c r="U17" i="66"/>
  <c r="U18" i="66"/>
  <c r="U19" i="66"/>
  <c r="X18" i="66" s="1"/>
  <c r="U20" i="66"/>
  <c r="U21" i="66"/>
  <c r="U22" i="66"/>
  <c r="U23" i="66"/>
  <c r="U24" i="66"/>
  <c r="U25" i="66"/>
  <c r="U26" i="66"/>
  <c r="U27" i="66"/>
  <c r="X26" i="66" s="1"/>
  <c r="U28" i="66"/>
  <c r="U29" i="66"/>
  <c r="U30" i="66"/>
  <c r="U31" i="66"/>
  <c r="X30" i="66" s="1"/>
  <c r="W47" i="66"/>
  <c r="W49" i="66"/>
  <c r="W51" i="66"/>
  <c r="W55" i="66"/>
  <c r="W59" i="66"/>
  <c r="W74" i="66"/>
  <c r="W76" i="66"/>
  <c r="W78" i="66"/>
  <c r="W82" i="66"/>
  <c r="W86" i="66"/>
  <c r="W90" i="66"/>
  <c r="W92" i="66"/>
  <c r="W105" i="66"/>
  <c r="W109" i="66"/>
  <c r="W113" i="66"/>
  <c r="W117" i="66"/>
  <c r="W119" i="66"/>
  <c r="W121" i="66"/>
  <c r="W136" i="66"/>
  <c r="W140" i="66"/>
  <c r="W144" i="66"/>
  <c r="W146" i="66"/>
  <c r="W148" i="66"/>
  <c r="W152" i="66"/>
  <c r="W167" i="66"/>
  <c r="W171" i="66"/>
  <c r="W173" i="66"/>
  <c r="W175" i="66"/>
  <c r="W179" i="66"/>
  <c r="W183" i="66"/>
  <c r="W198" i="66"/>
  <c r="W200" i="66"/>
  <c r="W202" i="66"/>
  <c r="W206" i="66"/>
  <c r="W210" i="66"/>
  <c r="W214" i="66"/>
  <c r="W216" i="66"/>
  <c r="W229" i="66"/>
  <c r="W233" i="66"/>
  <c r="W237" i="66"/>
  <c r="W241" i="66"/>
  <c r="W243" i="66"/>
  <c r="W245" i="66"/>
  <c r="W260" i="66"/>
  <c r="W264" i="66"/>
  <c r="W268" i="66"/>
  <c r="W270" i="66"/>
  <c r="W272" i="66"/>
  <c r="W274" i="66"/>
  <c r="W278" i="66"/>
  <c r="W291" i="66"/>
  <c r="W293" i="66"/>
  <c r="W297" i="66"/>
  <c r="W299" i="66"/>
  <c r="W301" i="66"/>
  <c r="W307" i="66"/>
  <c r="W309" i="66"/>
  <c r="C309" i="88"/>
  <c r="S309" i="88"/>
  <c r="C307" i="88"/>
  <c r="S307" i="88"/>
  <c r="C305" i="88"/>
  <c r="S305" i="88"/>
  <c r="C303" i="88"/>
  <c r="S303" i="88"/>
  <c r="C301" i="88"/>
  <c r="S301" i="88"/>
  <c r="C299" i="88"/>
  <c r="S299" i="88"/>
  <c r="C297" i="88"/>
  <c r="S297" i="88"/>
  <c r="C295" i="88"/>
  <c r="S295" i="88"/>
  <c r="C293" i="88"/>
  <c r="S293" i="88"/>
  <c r="C291" i="88"/>
  <c r="S291" i="88"/>
  <c r="C278" i="88"/>
  <c r="S278" i="88"/>
  <c r="C276" i="88"/>
  <c r="S276" i="88"/>
  <c r="C274" i="88"/>
  <c r="S274" i="88"/>
  <c r="C272" i="88"/>
  <c r="S272" i="88"/>
  <c r="C270" i="88"/>
  <c r="S270" i="88"/>
  <c r="C268" i="88"/>
  <c r="S268" i="88"/>
  <c r="C266" i="88"/>
  <c r="S266" i="88"/>
  <c r="C264" i="88"/>
  <c r="S264" i="88"/>
  <c r="C262" i="88"/>
  <c r="S262" i="88"/>
  <c r="C260" i="88"/>
  <c r="S260" i="88"/>
  <c r="C247" i="88"/>
  <c r="S247" i="88"/>
  <c r="C245" i="88"/>
  <c r="S245" i="88"/>
  <c r="C243" i="88"/>
  <c r="S243" i="88"/>
  <c r="C241" i="88"/>
  <c r="S241" i="88"/>
  <c r="C239" i="88"/>
  <c r="S239" i="88"/>
  <c r="C237" i="88"/>
  <c r="S237" i="88"/>
  <c r="C235" i="88"/>
  <c r="S235" i="88"/>
  <c r="C233" i="88"/>
  <c r="S233" i="88"/>
  <c r="C231" i="88"/>
  <c r="S231" i="88"/>
  <c r="C229" i="88"/>
  <c r="S229" i="88"/>
  <c r="C216" i="88"/>
  <c r="S216" i="88"/>
  <c r="C214" i="88"/>
  <c r="S214" i="88"/>
  <c r="C212" i="88"/>
  <c r="S212" i="88"/>
  <c r="C210" i="88"/>
  <c r="S210" i="88"/>
  <c r="C208" i="88"/>
  <c r="S208" i="88"/>
  <c r="C206" i="88"/>
  <c r="S206" i="88"/>
  <c r="C204" i="88"/>
  <c r="S204" i="88"/>
  <c r="C202" i="88"/>
  <c r="S202" i="88"/>
  <c r="C200" i="88"/>
  <c r="S200" i="88"/>
  <c r="C198" i="88"/>
  <c r="S198" i="88"/>
  <c r="C185" i="88"/>
  <c r="S185" i="88"/>
  <c r="C183" i="88"/>
  <c r="S183" i="88"/>
  <c r="C181" i="88"/>
  <c r="S181" i="88"/>
  <c r="C179" i="88"/>
  <c r="S179" i="88"/>
  <c r="C177" i="88"/>
  <c r="S177" i="88"/>
  <c r="C175" i="88"/>
  <c r="S175" i="88"/>
  <c r="C173" i="88"/>
  <c r="S173" i="88"/>
  <c r="C171" i="88"/>
  <c r="S171" i="88"/>
  <c r="C169" i="88"/>
  <c r="S169" i="88"/>
  <c r="C167" i="88"/>
  <c r="S167" i="88"/>
  <c r="C154" i="88"/>
  <c r="S154" i="88"/>
  <c r="C152" i="88"/>
  <c r="S152" i="88"/>
  <c r="C150" i="88"/>
  <c r="S150" i="88"/>
  <c r="C148" i="88"/>
  <c r="S148" i="88"/>
  <c r="C146" i="88"/>
  <c r="S146" i="88"/>
  <c r="C144" i="88"/>
  <c r="S144" i="88"/>
  <c r="C142" i="88"/>
  <c r="S142" i="88"/>
  <c r="C140" i="88"/>
  <c r="S140" i="88"/>
  <c r="C138" i="88"/>
  <c r="S138" i="88"/>
  <c r="C136" i="88"/>
  <c r="S136" i="88"/>
  <c r="C123" i="88"/>
  <c r="S123" i="88"/>
  <c r="C121" i="88"/>
  <c r="S121" i="88"/>
  <c r="C119" i="88"/>
  <c r="S119" i="88"/>
  <c r="C117" i="88"/>
  <c r="S117" i="88"/>
  <c r="C115" i="88"/>
  <c r="S115" i="88"/>
  <c r="C113" i="88"/>
  <c r="S113" i="88"/>
  <c r="C111" i="88"/>
  <c r="S111" i="88"/>
  <c r="C109" i="88"/>
  <c r="S109" i="88"/>
  <c r="C107" i="88"/>
  <c r="S107" i="88"/>
  <c r="C105" i="88"/>
  <c r="S105" i="88"/>
  <c r="C92" i="88"/>
  <c r="S92" i="88"/>
  <c r="C90" i="88"/>
  <c r="S90" i="88"/>
  <c r="C88" i="88"/>
  <c r="S88" i="88"/>
  <c r="C86" i="88"/>
  <c r="S86" i="88"/>
  <c r="C84" i="88"/>
  <c r="S84" i="88"/>
  <c r="C82" i="88"/>
  <c r="S82" i="88"/>
  <c r="C80" i="88"/>
  <c r="S80" i="88"/>
  <c r="C78" i="88"/>
  <c r="S78" i="88"/>
  <c r="C76" i="88"/>
  <c r="S76" i="88"/>
  <c r="C74" i="88"/>
  <c r="S74" i="88"/>
  <c r="C61" i="88"/>
  <c r="S61" i="88"/>
  <c r="C59" i="88"/>
  <c r="S59" i="88"/>
  <c r="C57" i="88"/>
  <c r="S57" i="88"/>
  <c r="C55" i="88"/>
  <c r="S55" i="88"/>
  <c r="C53" i="88"/>
  <c r="S53" i="88"/>
  <c r="C51" i="88"/>
  <c r="S51" i="88"/>
  <c r="C49" i="88"/>
  <c r="S49" i="88"/>
  <c r="C47" i="88"/>
  <c r="S47" i="88"/>
  <c r="C45" i="88"/>
  <c r="S45" i="88"/>
  <c r="C43" i="88"/>
  <c r="H43" i="88"/>
  <c r="R43" i="88" s="1"/>
  <c r="H44" i="88"/>
  <c r="R44" i="88" s="1"/>
  <c r="A43" i="88"/>
  <c r="C12" i="88"/>
  <c r="H12" i="88"/>
  <c r="R12" i="88" s="1"/>
  <c r="H13" i="88"/>
  <c r="R13" i="88" s="1"/>
  <c r="A12" i="88"/>
  <c r="C14" i="88"/>
  <c r="H14" i="88"/>
  <c r="R14" i="88" s="1"/>
  <c r="H15" i="88"/>
  <c r="R15" i="88" s="1"/>
  <c r="A14" i="88"/>
  <c r="U14" i="88" s="1"/>
  <c r="C16" i="88"/>
  <c r="H16" i="88"/>
  <c r="R16" i="88" s="1"/>
  <c r="H17" i="88"/>
  <c r="R17" i="88" s="1"/>
  <c r="A16" i="88"/>
  <c r="C18" i="88"/>
  <c r="H18" i="88"/>
  <c r="R18" i="88" s="1"/>
  <c r="H19" i="88"/>
  <c r="R19" i="88" s="1"/>
  <c r="A18" i="88"/>
  <c r="C20" i="88"/>
  <c r="H20" i="88"/>
  <c r="R20" i="88" s="1"/>
  <c r="H21" i="88"/>
  <c r="R21" i="88" s="1"/>
  <c r="A20" i="88"/>
  <c r="C22" i="88"/>
  <c r="H22" i="88"/>
  <c r="R22" i="88" s="1"/>
  <c r="H23" i="88"/>
  <c r="R23" i="88" s="1"/>
  <c r="A22" i="88"/>
  <c r="U22" i="88" s="1"/>
  <c r="C24" i="88"/>
  <c r="H24" i="88"/>
  <c r="R24" i="88" s="1"/>
  <c r="H25" i="88"/>
  <c r="R25" i="88" s="1"/>
  <c r="A24" i="88"/>
  <c r="C26" i="88"/>
  <c r="H26" i="88"/>
  <c r="R26" i="88" s="1"/>
  <c r="H27" i="88"/>
  <c r="R27" i="88" s="1"/>
  <c r="A26" i="88"/>
  <c r="C28" i="88"/>
  <c r="H28" i="88"/>
  <c r="R28" i="88" s="1"/>
  <c r="H29" i="88"/>
  <c r="R29" i="88" s="1"/>
  <c r="A28" i="88"/>
  <c r="C30" i="88"/>
  <c r="H30" i="88"/>
  <c r="R30" i="88" s="1"/>
  <c r="H31" i="88"/>
  <c r="R31" i="88" s="1"/>
  <c r="A30" i="88"/>
  <c r="U30" i="88" s="1"/>
  <c r="A45" i="88"/>
  <c r="T45" i="88"/>
  <c r="A47" i="88"/>
  <c r="T47" i="88"/>
  <c r="A49" i="88"/>
  <c r="T49" i="88"/>
  <c r="A51" i="88"/>
  <c r="T51" i="88"/>
  <c r="A53" i="88"/>
  <c r="T53" i="88"/>
  <c r="A55" i="88"/>
  <c r="T55" i="88"/>
  <c r="A57" i="88"/>
  <c r="T57" i="88"/>
  <c r="A59" i="88"/>
  <c r="T59" i="88"/>
  <c r="A61" i="88"/>
  <c r="T61" i="88"/>
  <c r="A74" i="88"/>
  <c r="T74" i="88"/>
  <c r="A76" i="88"/>
  <c r="T76" i="88"/>
  <c r="A78" i="88"/>
  <c r="T78" i="88"/>
  <c r="A80" i="88"/>
  <c r="T80" i="88"/>
  <c r="A82" i="88"/>
  <c r="T82" i="88"/>
  <c r="A84" i="88"/>
  <c r="T84" i="88"/>
  <c r="A86" i="88"/>
  <c r="T86" i="88"/>
  <c r="A88" i="88"/>
  <c r="T88" i="88"/>
  <c r="A90" i="88"/>
  <c r="T90" i="88"/>
  <c r="A92" i="88"/>
  <c r="T92" i="88"/>
  <c r="A105" i="88"/>
  <c r="T105" i="88"/>
  <c r="A107" i="88"/>
  <c r="T107" i="88"/>
  <c r="A109" i="88"/>
  <c r="T109" i="88"/>
  <c r="A111" i="88"/>
  <c r="T111" i="88"/>
  <c r="A113" i="88"/>
  <c r="T113" i="88"/>
  <c r="A115" i="88"/>
  <c r="T115" i="88"/>
  <c r="A117" i="88"/>
  <c r="T117" i="88"/>
  <c r="A119" i="88"/>
  <c r="T119" i="88"/>
  <c r="A121" i="88"/>
  <c r="T121" i="88"/>
  <c r="A123" i="88"/>
  <c r="T123" i="88"/>
  <c r="A136" i="88"/>
  <c r="T136" i="88"/>
  <c r="A138" i="88"/>
  <c r="T138" i="88"/>
  <c r="A140" i="88"/>
  <c r="T140" i="88"/>
  <c r="A142" i="88"/>
  <c r="T142" i="88"/>
  <c r="A144" i="88"/>
  <c r="T144" i="88"/>
  <c r="A146" i="88"/>
  <c r="T146" i="88"/>
  <c r="A148" i="88"/>
  <c r="T148" i="88"/>
  <c r="A150" i="88"/>
  <c r="T150" i="88"/>
  <c r="A152" i="88"/>
  <c r="T152" i="88"/>
  <c r="A154" i="88"/>
  <c r="T154" i="88"/>
  <c r="A167" i="88"/>
  <c r="T167" i="88"/>
  <c r="A169" i="88"/>
  <c r="T169" i="88"/>
  <c r="A171" i="88"/>
  <c r="T171" i="88"/>
  <c r="A173" i="88"/>
  <c r="T173" i="88"/>
  <c r="A175" i="88"/>
  <c r="T175" i="88"/>
  <c r="A177" i="88"/>
  <c r="T177" i="88"/>
  <c r="A179" i="88"/>
  <c r="T179" i="88"/>
  <c r="A181" i="88"/>
  <c r="T181" i="88"/>
  <c r="A183" i="88"/>
  <c r="T183" i="88"/>
  <c r="A185" i="88"/>
  <c r="T185" i="88"/>
  <c r="A198" i="88"/>
  <c r="T198" i="88"/>
  <c r="A200" i="88"/>
  <c r="T200" i="88"/>
  <c r="A202" i="88"/>
  <c r="T202" i="88"/>
  <c r="A204" i="88"/>
  <c r="T204" i="88"/>
  <c r="A206" i="88"/>
  <c r="T206" i="88"/>
  <c r="A208" i="88"/>
  <c r="T208" i="88"/>
  <c r="A210" i="88"/>
  <c r="T210" i="88"/>
  <c r="A212" i="88"/>
  <c r="T212" i="88"/>
  <c r="A214" i="88"/>
  <c r="T214" i="88"/>
  <c r="A216" i="88"/>
  <c r="T216" i="88"/>
  <c r="A229" i="88"/>
  <c r="T229" i="88"/>
  <c r="A231" i="88"/>
  <c r="T231" i="88"/>
  <c r="A233" i="88"/>
  <c r="T233" i="88"/>
  <c r="A235" i="88"/>
  <c r="T235" i="88"/>
  <c r="A237" i="88"/>
  <c r="T237" i="88"/>
  <c r="A239" i="88"/>
  <c r="T239" i="88"/>
  <c r="A241" i="88"/>
  <c r="T241" i="88"/>
  <c r="A243" i="88"/>
  <c r="T243" i="88"/>
  <c r="A245" i="88"/>
  <c r="T245" i="88"/>
  <c r="A247" i="88"/>
  <c r="T247" i="88"/>
  <c r="A260" i="88"/>
  <c r="T260" i="88"/>
  <c r="A262" i="88"/>
  <c r="T262" i="88"/>
  <c r="A264" i="88"/>
  <c r="T264" i="88"/>
  <c r="A266" i="88"/>
  <c r="T266" i="88"/>
  <c r="A268" i="88"/>
  <c r="T268" i="88"/>
  <c r="A270" i="88"/>
  <c r="T270" i="88"/>
  <c r="A272" i="88"/>
  <c r="T272" i="88"/>
  <c r="A274" i="88"/>
  <c r="T274" i="88"/>
  <c r="A276" i="88"/>
  <c r="T276" i="88"/>
  <c r="A278" i="88"/>
  <c r="T278" i="88"/>
  <c r="A291" i="88"/>
  <c r="T291" i="88"/>
  <c r="A293" i="88"/>
  <c r="T293" i="88"/>
  <c r="A295" i="88"/>
  <c r="T295" i="88"/>
  <c r="A297" i="88"/>
  <c r="T297" i="88"/>
  <c r="A299" i="88"/>
  <c r="T299" i="88"/>
  <c r="A301" i="88"/>
  <c r="T301" i="88"/>
  <c r="A303" i="88"/>
  <c r="T303" i="88"/>
  <c r="A305" i="88"/>
  <c r="T305" i="88"/>
  <c r="A307" i="88"/>
  <c r="T307" i="88"/>
  <c r="A309" i="88"/>
  <c r="T309" i="88"/>
  <c r="C309" i="89"/>
  <c r="V309" i="89" s="1"/>
  <c r="C307" i="89"/>
  <c r="V307" i="89" s="1"/>
  <c r="C305" i="89"/>
  <c r="V305" i="89" s="1"/>
  <c r="C303" i="89"/>
  <c r="V303" i="89" s="1"/>
  <c r="C301" i="89"/>
  <c r="V301" i="89" s="1"/>
  <c r="C299" i="89"/>
  <c r="V299" i="89" s="1"/>
  <c r="C297" i="89"/>
  <c r="V297" i="89" s="1"/>
  <c r="C295" i="89"/>
  <c r="V295" i="89" s="1"/>
  <c r="C293" i="89"/>
  <c r="V293" i="89" s="1"/>
  <c r="C291" i="89"/>
  <c r="V291" i="89" s="1"/>
  <c r="C278" i="89"/>
  <c r="V278" i="89" s="1"/>
  <c r="C276" i="89"/>
  <c r="V276" i="89" s="1"/>
  <c r="C274" i="89"/>
  <c r="V274" i="89" s="1"/>
  <c r="C272" i="89"/>
  <c r="V272" i="89" s="1"/>
  <c r="C270" i="89"/>
  <c r="V270" i="89" s="1"/>
  <c r="C268" i="89"/>
  <c r="V268" i="89" s="1"/>
  <c r="C266" i="89"/>
  <c r="V266" i="89" s="1"/>
  <c r="C264" i="89"/>
  <c r="V264" i="89" s="1"/>
  <c r="C262" i="89"/>
  <c r="V262" i="89" s="1"/>
  <c r="C260" i="89"/>
  <c r="V260" i="89" s="1"/>
  <c r="C247" i="89"/>
  <c r="V247" i="89" s="1"/>
  <c r="C245" i="89"/>
  <c r="V245" i="89" s="1"/>
  <c r="C243" i="89"/>
  <c r="V243" i="89" s="1"/>
  <c r="C241" i="89"/>
  <c r="V241" i="89" s="1"/>
  <c r="C239" i="89"/>
  <c r="V239" i="89" s="1"/>
  <c r="C237" i="89"/>
  <c r="V237" i="89" s="1"/>
  <c r="C235" i="89"/>
  <c r="V235" i="89" s="1"/>
  <c r="C233" i="89"/>
  <c r="V233" i="89" s="1"/>
  <c r="C231" i="89"/>
  <c r="V231" i="89" s="1"/>
  <c r="C229" i="89"/>
  <c r="V229" i="89" s="1"/>
  <c r="C216" i="89"/>
  <c r="V216" i="89" s="1"/>
  <c r="C214" i="89"/>
  <c r="V214" i="89" s="1"/>
  <c r="C212" i="89"/>
  <c r="V212" i="89" s="1"/>
  <c r="C210" i="89"/>
  <c r="V210" i="89" s="1"/>
  <c r="C208" i="89"/>
  <c r="V208" i="89" s="1"/>
  <c r="C206" i="89"/>
  <c r="V206" i="89" s="1"/>
  <c r="C204" i="89"/>
  <c r="V204" i="89" s="1"/>
  <c r="C202" i="89"/>
  <c r="V202" i="89" s="1"/>
  <c r="C200" i="89"/>
  <c r="V200" i="89" s="1"/>
  <c r="C198" i="89"/>
  <c r="V198" i="89" s="1"/>
  <c r="C185" i="89"/>
  <c r="V185" i="89" s="1"/>
  <c r="C183" i="89"/>
  <c r="V183" i="89" s="1"/>
  <c r="C181" i="89"/>
  <c r="V181" i="89" s="1"/>
  <c r="C179" i="89"/>
  <c r="V179" i="89" s="1"/>
  <c r="C177" i="89"/>
  <c r="V177" i="89" s="1"/>
  <c r="C175" i="89"/>
  <c r="V175" i="89" s="1"/>
  <c r="C173" i="89"/>
  <c r="V173" i="89" s="1"/>
  <c r="C171" i="89"/>
  <c r="V171" i="89" s="1"/>
  <c r="C169" i="89"/>
  <c r="V169" i="89" s="1"/>
  <c r="C167" i="89"/>
  <c r="V167" i="89" s="1"/>
  <c r="C154" i="89"/>
  <c r="V154" i="89" s="1"/>
  <c r="C152" i="89"/>
  <c r="V152" i="89" s="1"/>
  <c r="C150" i="89"/>
  <c r="V150" i="89" s="1"/>
  <c r="C148" i="89"/>
  <c r="V148" i="89" s="1"/>
  <c r="C146" i="89"/>
  <c r="V146" i="89" s="1"/>
  <c r="C144" i="89"/>
  <c r="V144" i="89" s="1"/>
  <c r="C142" i="89"/>
  <c r="V142" i="89" s="1"/>
  <c r="C140" i="89"/>
  <c r="V140" i="89" s="1"/>
  <c r="C138" i="89"/>
  <c r="V138" i="89" s="1"/>
  <c r="C136" i="89"/>
  <c r="V136" i="89" s="1"/>
  <c r="C123" i="89"/>
  <c r="V123" i="89" s="1"/>
  <c r="C121" i="89"/>
  <c r="V121" i="89" s="1"/>
  <c r="C119" i="89"/>
  <c r="V119" i="89" s="1"/>
  <c r="C117" i="89"/>
  <c r="V117" i="89" s="1"/>
  <c r="C115" i="89"/>
  <c r="V115" i="89" s="1"/>
  <c r="C113" i="89"/>
  <c r="V113" i="89" s="1"/>
  <c r="C111" i="89"/>
  <c r="V111" i="89" s="1"/>
  <c r="C109" i="89"/>
  <c r="V109" i="89" s="1"/>
  <c r="C107" i="89"/>
  <c r="V107" i="89" s="1"/>
  <c r="C105" i="89"/>
  <c r="V105" i="89" s="1"/>
  <c r="C92" i="89"/>
  <c r="V92" i="89" s="1"/>
  <c r="C90" i="89"/>
  <c r="V90" i="89" s="1"/>
  <c r="C88" i="89"/>
  <c r="V88" i="89" s="1"/>
  <c r="C86" i="89"/>
  <c r="V86" i="89" s="1"/>
  <c r="C84" i="89"/>
  <c r="V84" i="89" s="1"/>
  <c r="C82" i="89"/>
  <c r="V82" i="89" s="1"/>
  <c r="C80" i="89"/>
  <c r="V80" i="89" s="1"/>
  <c r="C78" i="89"/>
  <c r="V78" i="89" s="1"/>
  <c r="C76" i="89"/>
  <c r="V76" i="89" s="1"/>
  <c r="C74" i="89"/>
  <c r="V74" i="89" s="1"/>
  <c r="C61" i="89"/>
  <c r="V61" i="89" s="1"/>
  <c r="C59" i="89"/>
  <c r="V59" i="89" s="1"/>
  <c r="C57" i="89"/>
  <c r="V57" i="89" s="1"/>
  <c r="C55" i="89"/>
  <c r="V55" i="89" s="1"/>
  <c r="C53" i="89"/>
  <c r="V53" i="89" s="1"/>
  <c r="C51" i="89"/>
  <c r="V51" i="89"/>
  <c r="C49" i="89"/>
  <c r="V49" i="89" s="1"/>
  <c r="C47" i="89"/>
  <c r="V47" i="89"/>
  <c r="C45" i="89"/>
  <c r="V45" i="89" s="1"/>
  <c r="C43" i="89"/>
  <c r="U43" i="89"/>
  <c r="X43" i="89" s="1"/>
  <c r="U44" i="89"/>
  <c r="A43" i="89"/>
  <c r="C12" i="89"/>
  <c r="A12" i="89"/>
  <c r="X12" i="89" s="1"/>
  <c r="C14" i="89"/>
  <c r="A14" i="89"/>
  <c r="X14" i="89" s="1"/>
  <c r="C16" i="89"/>
  <c r="A16" i="89"/>
  <c r="X16" i="89"/>
  <c r="C18" i="89"/>
  <c r="A18" i="89"/>
  <c r="C20" i="89"/>
  <c r="A20" i="89"/>
  <c r="X20" i="89" s="1"/>
  <c r="C22" i="89"/>
  <c r="A22" i="89"/>
  <c r="X22" i="89" s="1"/>
  <c r="C24" i="89"/>
  <c r="A24" i="89"/>
  <c r="X24" i="89"/>
  <c r="C26" i="89"/>
  <c r="A26" i="89"/>
  <c r="C28" i="89"/>
  <c r="A28" i="89"/>
  <c r="X28" i="89" s="1"/>
  <c r="C30" i="89"/>
  <c r="A30" i="89"/>
  <c r="X30" i="89" s="1"/>
  <c r="A45" i="89"/>
  <c r="X45" i="89"/>
  <c r="A47" i="89"/>
  <c r="X47" i="89" s="1"/>
  <c r="A49" i="89"/>
  <c r="X49" i="89"/>
  <c r="A51" i="89"/>
  <c r="X51" i="89" s="1"/>
  <c r="A53" i="89"/>
  <c r="X53" i="89"/>
  <c r="A55" i="89"/>
  <c r="X55" i="89" s="1"/>
  <c r="A57" i="89"/>
  <c r="X57" i="89"/>
  <c r="A59" i="89"/>
  <c r="X59" i="89" s="1"/>
  <c r="A61" i="89"/>
  <c r="X61" i="89"/>
  <c r="A74" i="89"/>
  <c r="X74" i="89" s="1"/>
  <c r="A76" i="89"/>
  <c r="X76" i="89"/>
  <c r="A78" i="89"/>
  <c r="X78" i="89" s="1"/>
  <c r="A80" i="89"/>
  <c r="X80" i="89"/>
  <c r="A82" i="89"/>
  <c r="X82" i="89" s="1"/>
  <c r="A84" i="89"/>
  <c r="X84" i="89"/>
  <c r="A86" i="89"/>
  <c r="X86" i="89" s="1"/>
  <c r="A88" i="89"/>
  <c r="X88" i="89"/>
  <c r="A90" i="89"/>
  <c r="X90" i="89" s="1"/>
  <c r="A92" i="89"/>
  <c r="X92" i="89"/>
  <c r="A105" i="89"/>
  <c r="X105" i="89" s="1"/>
  <c r="A107" i="89"/>
  <c r="X107" i="89"/>
  <c r="A109" i="89"/>
  <c r="X109" i="89" s="1"/>
  <c r="A111" i="89"/>
  <c r="X111" i="89"/>
  <c r="A113" i="89"/>
  <c r="X113" i="89" s="1"/>
  <c r="A115" i="89"/>
  <c r="X115" i="89"/>
  <c r="A117" i="89"/>
  <c r="X117" i="89" s="1"/>
  <c r="A119" i="89"/>
  <c r="X119" i="89"/>
  <c r="A121" i="89"/>
  <c r="X121" i="89" s="1"/>
  <c r="A123" i="89"/>
  <c r="X123" i="89"/>
  <c r="A136" i="89"/>
  <c r="X136" i="89" s="1"/>
  <c r="A138" i="89"/>
  <c r="X138" i="89"/>
  <c r="A140" i="89"/>
  <c r="X140" i="89" s="1"/>
  <c r="A142" i="89"/>
  <c r="X142" i="89"/>
  <c r="A144" i="89"/>
  <c r="X144" i="89" s="1"/>
  <c r="A146" i="89"/>
  <c r="X146" i="89"/>
  <c r="A148" i="89"/>
  <c r="X148" i="89" s="1"/>
  <c r="A150" i="89"/>
  <c r="X150" i="89"/>
  <c r="A152" i="89"/>
  <c r="X152" i="89" s="1"/>
  <c r="A154" i="89"/>
  <c r="X154" i="89"/>
  <c r="A167" i="89"/>
  <c r="X167" i="89" s="1"/>
  <c r="A169" i="89"/>
  <c r="X169" i="89"/>
  <c r="A171" i="89"/>
  <c r="X171" i="89" s="1"/>
  <c r="A173" i="89"/>
  <c r="X173" i="89"/>
  <c r="A175" i="89"/>
  <c r="X175" i="89" s="1"/>
  <c r="A177" i="89"/>
  <c r="X177" i="89"/>
  <c r="A179" i="89"/>
  <c r="X179" i="89" s="1"/>
  <c r="A181" i="89"/>
  <c r="X181" i="89"/>
  <c r="A183" i="89"/>
  <c r="X183" i="89" s="1"/>
  <c r="A185" i="89"/>
  <c r="X185" i="89"/>
  <c r="A198" i="89"/>
  <c r="X198" i="89" s="1"/>
  <c r="A200" i="89"/>
  <c r="X200" i="89"/>
  <c r="A202" i="89"/>
  <c r="X202" i="89" s="1"/>
  <c r="A204" i="89"/>
  <c r="X204" i="89"/>
  <c r="A206" i="89"/>
  <c r="X206" i="89" s="1"/>
  <c r="A208" i="89"/>
  <c r="X208" i="89"/>
  <c r="A210" i="89"/>
  <c r="X210" i="89" s="1"/>
  <c r="A212" i="89"/>
  <c r="X212" i="89"/>
  <c r="A214" i="89"/>
  <c r="X214" i="89" s="1"/>
  <c r="A216" i="89"/>
  <c r="X216" i="89"/>
  <c r="A229" i="89"/>
  <c r="X229" i="89" s="1"/>
  <c r="A231" i="89"/>
  <c r="X231" i="89"/>
  <c r="A233" i="89"/>
  <c r="X233" i="89" s="1"/>
  <c r="A235" i="89"/>
  <c r="X235" i="89"/>
  <c r="A237" i="89"/>
  <c r="X237" i="89" s="1"/>
  <c r="A239" i="89"/>
  <c r="X239" i="89"/>
  <c r="A241" i="89"/>
  <c r="X241" i="89" s="1"/>
  <c r="A243" i="89"/>
  <c r="X243" i="89"/>
  <c r="A245" i="89"/>
  <c r="X245" i="89" s="1"/>
  <c r="A247" i="89"/>
  <c r="X247" i="89"/>
  <c r="A260" i="89"/>
  <c r="X260" i="89" s="1"/>
  <c r="A262" i="89"/>
  <c r="X262" i="89"/>
  <c r="A264" i="89"/>
  <c r="X264" i="89" s="1"/>
  <c r="A266" i="89"/>
  <c r="X266" i="89"/>
  <c r="A268" i="89"/>
  <c r="X268" i="89" s="1"/>
  <c r="A270" i="89"/>
  <c r="X270" i="89"/>
  <c r="A272" i="89"/>
  <c r="X272" i="89" s="1"/>
  <c r="A274" i="89"/>
  <c r="X274" i="89"/>
  <c r="A276" i="89"/>
  <c r="X276" i="89" s="1"/>
  <c r="A278" i="89"/>
  <c r="X278" i="89"/>
  <c r="A291" i="89"/>
  <c r="X291" i="89" s="1"/>
  <c r="A293" i="89"/>
  <c r="X293" i="89"/>
  <c r="A295" i="89"/>
  <c r="X295" i="89" s="1"/>
  <c r="A297" i="89"/>
  <c r="X297" i="89"/>
  <c r="A299" i="89"/>
  <c r="X299" i="89" s="1"/>
  <c r="A301" i="89"/>
  <c r="X301" i="89"/>
  <c r="A303" i="89"/>
  <c r="X303" i="89" s="1"/>
  <c r="A305" i="89"/>
  <c r="X305" i="89"/>
  <c r="A307" i="89"/>
  <c r="X307" i="89" s="1"/>
  <c r="A309" i="89"/>
  <c r="X309" i="89"/>
  <c r="U12" i="89"/>
  <c r="U13" i="89"/>
  <c r="U14" i="89"/>
  <c r="U15" i="89"/>
  <c r="U16" i="89"/>
  <c r="U17" i="89"/>
  <c r="U18" i="89"/>
  <c r="X18" i="89" s="1"/>
  <c r="U19" i="89"/>
  <c r="U20" i="89"/>
  <c r="U21" i="89"/>
  <c r="U22" i="89"/>
  <c r="U23" i="89"/>
  <c r="U24" i="89"/>
  <c r="U25" i="89"/>
  <c r="U26" i="89"/>
  <c r="X26" i="89" s="1"/>
  <c r="W26" i="89" s="1"/>
  <c r="U27" i="89"/>
  <c r="U28" i="89"/>
  <c r="U29" i="89"/>
  <c r="U30" i="89"/>
  <c r="U31" i="89"/>
  <c r="W45" i="89"/>
  <c r="W47" i="89"/>
  <c r="W49" i="89"/>
  <c r="W53" i="89"/>
  <c r="W55" i="89"/>
  <c r="W57" i="89"/>
  <c r="W61" i="89"/>
  <c r="W74" i="89"/>
  <c r="W76" i="89"/>
  <c r="W80" i="89"/>
  <c r="W82" i="89"/>
  <c r="W84" i="89"/>
  <c r="W88" i="89"/>
  <c r="W90" i="89"/>
  <c r="W92" i="89"/>
  <c r="W107" i="89"/>
  <c r="W109" i="89"/>
  <c r="W111" i="89"/>
  <c r="W115" i="89"/>
  <c r="W117" i="89"/>
  <c r="W119" i="89"/>
  <c r="W123" i="89"/>
  <c r="W136" i="89"/>
  <c r="W138" i="89"/>
  <c r="W142" i="89"/>
  <c r="W144" i="89"/>
  <c r="W146" i="89"/>
  <c r="W150" i="89"/>
  <c r="W152" i="89"/>
  <c r="W154" i="89"/>
  <c r="W169" i="89"/>
  <c r="W171" i="89"/>
  <c r="W173" i="89"/>
  <c r="W177" i="89"/>
  <c r="W179" i="89"/>
  <c r="W181" i="89"/>
  <c r="W185" i="89"/>
  <c r="W198" i="89"/>
  <c r="W200" i="89"/>
  <c r="W204" i="89"/>
  <c r="W206" i="89"/>
  <c r="W208" i="89"/>
  <c r="W212" i="89"/>
  <c r="W214" i="89"/>
  <c r="W216" i="89"/>
  <c r="W231" i="89"/>
  <c r="W233" i="89"/>
  <c r="W235" i="89"/>
  <c r="W239" i="89"/>
  <c r="W241" i="89"/>
  <c r="W243" i="89"/>
  <c r="W247" i="89"/>
  <c r="W260" i="89"/>
  <c r="W262" i="89"/>
  <c r="W266" i="89"/>
  <c r="W268" i="89"/>
  <c r="W270" i="89"/>
  <c r="W274" i="89"/>
  <c r="W276" i="89"/>
  <c r="W278" i="89"/>
  <c r="W293" i="89"/>
  <c r="W295" i="89"/>
  <c r="W297" i="89"/>
  <c r="W301" i="89"/>
  <c r="W303" i="89"/>
  <c r="W305" i="89"/>
  <c r="W309" i="89"/>
  <c r="N30" i="67"/>
  <c r="S31" i="67" s="1"/>
  <c r="N28" i="67"/>
  <c r="S29" i="67"/>
  <c r="S28" i="67"/>
  <c r="N26" i="67"/>
  <c r="S27" i="67" s="1"/>
  <c r="S26" i="67"/>
  <c r="N24" i="67"/>
  <c r="S25" i="67"/>
  <c r="S24" i="67"/>
  <c r="N22" i="67"/>
  <c r="S23" i="67" s="1"/>
  <c r="N20" i="67"/>
  <c r="S21" i="67"/>
  <c r="S20" i="67"/>
  <c r="N18" i="67"/>
  <c r="S19" i="67" s="1"/>
  <c r="C34" i="101"/>
  <c r="E35" i="101" s="1"/>
  <c r="S18" i="67"/>
  <c r="N16" i="67"/>
  <c r="S17" i="67"/>
  <c r="C32" i="101"/>
  <c r="S16" i="67"/>
  <c r="N14" i="67"/>
  <c r="S15" i="67" s="1"/>
  <c r="C30" i="101"/>
  <c r="E31" i="101" s="1"/>
  <c r="N12" i="67"/>
  <c r="S13" i="67"/>
  <c r="S12" i="67"/>
  <c r="V12" i="67" s="1"/>
  <c r="U12" i="67" s="1"/>
  <c r="N30" i="68"/>
  <c r="S31" i="68" s="1"/>
  <c r="S30" i="68"/>
  <c r="N28" i="68"/>
  <c r="S29" i="68"/>
  <c r="S28" i="68"/>
  <c r="N26" i="68"/>
  <c r="S26" i="68" s="1"/>
  <c r="S27" i="68"/>
  <c r="N24" i="68"/>
  <c r="N22" i="68"/>
  <c r="S23" i="68" s="1"/>
  <c r="S22" i="68"/>
  <c r="N20" i="68"/>
  <c r="S21" i="68"/>
  <c r="S20" i="68"/>
  <c r="N18" i="68"/>
  <c r="S18" i="68" s="1"/>
  <c r="S19" i="68"/>
  <c r="G35" i="101"/>
  <c r="N16" i="68"/>
  <c r="N14" i="68"/>
  <c r="S15" i="68" s="1"/>
  <c r="S14" i="68"/>
  <c r="N12" i="68"/>
  <c r="B41" i="284"/>
  <c r="B81" i="284"/>
  <c r="C85" i="284"/>
  <c r="G3" i="284"/>
  <c r="G83" i="284"/>
  <c r="G43" i="284"/>
  <c r="C45" i="284"/>
  <c r="C5" i="284"/>
  <c r="H7" i="284"/>
  <c r="N7" i="284"/>
  <c r="Q7" i="284"/>
  <c r="H8" i="284"/>
  <c r="N8" i="284"/>
  <c r="Q8" i="284"/>
  <c r="H9" i="284"/>
  <c r="N9" i="284"/>
  <c r="Q9" i="284"/>
  <c r="H10" i="284"/>
  <c r="N10" i="284"/>
  <c r="Q10" i="284"/>
  <c r="H11" i="284"/>
  <c r="N11" i="284"/>
  <c r="Q11" i="284"/>
  <c r="N47" i="284"/>
  <c r="Q47" i="284"/>
  <c r="N48" i="284"/>
  <c r="Q48" i="284"/>
  <c r="N49" i="284"/>
  <c r="Q49" i="284"/>
  <c r="N50" i="284"/>
  <c r="Q50" i="284"/>
  <c r="H13" i="284"/>
  <c r="N13" i="284"/>
  <c r="Q13" i="284"/>
  <c r="H14" i="284"/>
  <c r="N14" i="284"/>
  <c r="Q14" i="284"/>
  <c r="H15" i="284"/>
  <c r="N15" i="284"/>
  <c r="Q15" i="284"/>
  <c r="H16" i="284"/>
  <c r="N16" i="284"/>
  <c r="Q16" i="284"/>
  <c r="H17" i="284"/>
  <c r="N17" i="284"/>
  <c r="Q17" i="284"/>
  <c r="H18" i="284"/>
  <c r="N18" i="284"/>
  <c r="Q18" i="284"/>
  <c r="H19" i="284"/>
  <c r="N19" i="284"/>
  <c r="Q19" i="284"/>
  <c r="H20" i="284"/>
  <c r="N20" i="284"/>
  <c r="Q20" i="284"/>
  <c r="H21" i="284"/>
  <c r="N21" i="284"/>
  <c r="Q21" i="284"/>
  <c r="H22" i="284"/>
  <c r="N22" i="284"/>
  <c r="Q22" i="284"/>
  <c r="H23" i="284"/>
  <c r="N23" i="284"/>
  <c r="Q23" i="284"/>
  <c r="H24" i="284"/>
  <c r="N24" i="284"/>
  <c r="Q24" i="284"/>
  <c r="H25" i="284"/>
  <c r="N25" i="284"/>
  <c r="Q25" i="284"/>
  <c r="H26" i="284"/>
  <c r="N26" i="284"/>
  <c r="Q26" i="284"/>
  <c r="H27" i="284"/>
  <c r="N27" i="284"/>
  <c r="Q27" i="284"/>
  <c r="H28" i="284"/>
  <c r="N28" i="284"/>
  <c r="Q28" i="284"/>
  <c r="H29" i="284"/>
  <c r="N29" i="284"/>
  <c r="Q29" i="284"/>
  <c r="H30" i="284"/>
  <c r="N30" i="284"/>
  <c r="Q30" i="284"/>
  <c r="H31" i="284"/>
  <c r="N31" i="284"/>
  <c r="Q31" i="284"/>
  <c r="H32" i="284"/>
  <c r="N32" i="284"/>
  <c r="Q32" i="284"/>
  <c r="H33" i="284"/>
  <c r="N33" i="284"/>
  <c r="Q33" i="284"/>
  <c r="H34" i="284"/>
  <c r="N34" i="284"/>
  <c r="Q34" i="284"/>
  <c r="H35" i="284"/>
  <c r="N35" i="284"/>
  <c r="Q35" i="284"/>
  <c r="H36" i="284"/>
  <c r="N36" i="284"/>
  <c r="Q36" i="284"/>
  <c r="H37" i="284"/>
  <c r="N37" i="284"/>
  <c r="Q37" i="284"/>
  <c r="H38" i="284"/>
  <c r="N38" i="284"/>
  <c r="Q38" i="284"/>
  <c r="H39" i="284"/>
  <c r="N39" i="284"/>
  <c r="Q39" i="284"/>
  <c r="H40" i="284"/>
  <c r="N40" i="284"/>
  <c r="Q40" i="284"/>
  <c r="H12" i="284"/>
  <c r="Q12" i="284"/>
  <c r="S7" i="284"/>
  <c r="S8" i="284"/>
  <c r="S9" i="284"/>
  <c r="S10" i="284"/>
  <c r="S11" i="284"/>
  <c r="N12" i="284"/>
  <c r="S12" i="284"/>
  <c r="S13" i="284"/>
  <c r="S14" i="284"/>
  <c r="S15" i="284"/>
  <c r="S16" i="284"/>
  <c r="S17" i="284"/>
  <c r="S18" i="284"/>
  <c r="S19" i="284"/>
  <c r="S20" i="284"/>
  <c r="S21" i="284"/>
  <c r="S22" i="284"/>
  <c r="S23" i="284"/>
  <c r="S24" i="284"/>
  <c r="S25" i="284"/>
  <c r="S26" i="284"/>
  <c r="S27" i="284"/>
  <c r="S28" i="284"/>
  <c r="S29" i="284"/>
  <c r="S30" i="284"/>
  <c r="S31" i="284"/>
  <c r="S32" i="284"/>
  <c r="S33" i="284"/>
  <c r="S34" i="284"/>
  <c r="S35" i="284"/>
  <c r="S36" i="284"/>
  <c r="S37" i="284"/>
  <c r="S38" i="284"/>
  <c r="S39" i="284"/>
  <c r="S40" i="284"/>
  <c r="Q51" i="284"/>
  <c r="Q52" i="284"/>
  <c r="Q53" i="284"/>
  <c r="Q54" i="284"/>
  <c r="Q55" i="284"/>
  <c r="Q56" i="284"/>
  <c r="Q57" i="284"/>
  <c r="Q58" i="284"/>
  <c r="Q59" i="284"/>
  <c r="Q60" i="284"/>
  <c r="Q61" i="284"/>
  <c r="Q62" i="284"/>
  <c r="Q63" i="284"/>
  <c r="Q64" i="284"/>
  <c r="Q65" i="284"/>
  <c r="Q66" i="284"/>
  <c r="Q67" i="284"/>
  <c r="Q68" i="284"/>
  <c r="Q69" i="284"/>
  <c r="Q70" i="284"/>
  <c r="Q71" i="284"/>
  <c r="Q72" i="284"/>
  <c r="Q73" i="284"/>
  <c r="Q74" i="284"/>
  <c r="Q75" i="284"/>
  <c r="Q76" i="284"/>
  <c r="Q77" i="284"/>
  <c r="Q78" i="284"/>
  <c r="Q79" i="284"/>
  <c r="Q80" i="284"/>
  <c r="Q87" i="284"/>
  <c r="Q88" i="284"/>
  <c r="Q89" i="284"/>
  <c r="Q90" i="284"/>
  <c r="Q91" i="284"/>
  <c r="Q92" i="284"/>
  <c r="Q93" i="284"/>
  <c r="Q94" i="284"/>
  <c r="Q95" i="284"/>
  <c r="Q96" i="284"/>
  <c r="Q97" i="284"/>
  <c r="Q98" i="284"/>
  <c r="Q99" i="284"/>
  <c r="Q100" i="284"/>
  <c r="Q101" i="284"/>
  <c r="Q102" i="284"/>
  <c r="Q103" i="284"/>
  <c r="Q104" i="284"/>
  <c r="Q105" i="284"/>
  <c r="Q106" i="284"/>
  <c r="Q107" i="284"/>
  <c r="Q108" i="284"/>
  <c r="Q109" i="284"/>
  <c r="Q110" i="284"/>
  <c r="Q111" i="284"/>
  <c r="Q112" i="284"/>
  <c r="Q113" i="284"/>
  <c r="Q114" i="284"/>
  <c r="Q115" i="284"/>
  <c r="Q116" i="284"/>
  <c r="Q117" i="284"/>
  <c r="Q118" i="284"/>
  <c r="S47" i="284"/>
  <c r="S48" i="284"/>
  <c r="S49" i="284"/>
  <c r="S50" i="284"/>
  <c r="S51" i="284"/>
  <c r="S52" i="284"/>
  <c r="S53" i="284"/>
  <c r="S54" i="284"/>
  <c r="S55" i="284"/>
  <c r="S56" i="284"/>
  <c r="S57" i="284"/>
  <c r="H58" i="284"/>
  <c r="N58" i="284"/>
  <c r="S58" i="284"/>
  <c r="S59" i="284"/>
  <c r="S60" i="284"/>
  <c r="S61" i="284"/>
  <c r="S62" i="284"/>
  <c r="S63" i="284"/>
  <c r="S64" i="284"/>
  <c r="S65" i="284"/>
  <c r="S66" i="284"/>
  <c r="S67" i="284"/>
  <c r="S68" i="284"/>
  <c r="S69" i="284"/>
  <c r="S70" i="284"/>
  <c r="S71" i="284"/>
  <c r="S72" i="284"/>
  <c r="H73" i="284"/>
  <c r="N73" i="284"/>
  <c r="S73" i="284"/>
  <c r="H74" i="284"/>
  <c r="N74" i="284"/>
  <c r="S74" i="284"/>
  <c r="S75" i="284"/>
  <c r="S76" i="284"/>
  <c r="S77" i="284"/>
  <c r="S78" i="284"/>
  <c r="S79" i="284"/>
  <c r="S80" i="284"/>
  <c r="S87" i="284"/>
  <c r="S88" i="284"/>
  <c r="S89" i="284"/>
  <c r="S90" i="284"/>
  <c r="S91" i="284"/>
  <c r="S92" i="284"/>
  <c r="S93" i="284"/>
  <c r="H94" i="284"/>
  <c r="N94" i="284"/>
  <c r="S94" i="284"/>
  <c r="H95" i="284"/>
  <c r="N95" i="284"/>
  <c r="S95" i="284"/>
  <c r="H96" i="284"/>
  <c r="N96" i="284"/>
  <c r="S96" i="284"/>
  <c r="H97" i="284"/>
  <c r="N97" i="284"/>
  <c r="S97" i="284"/>
  <c r="H98" i="284"/>
  <c r="N98" i="284"/>
  <c r="S98" i="284"/>
  <c r="H99" i="284"/>
  <c r="N99" i="284"/>
  <c r="S99" i="284"/>
  <c r="H100" i="284"/>
  <c r="N100" i="284"/>
  <c r="S100" i="284"/>
  <c r="H101" i="284"/>
  <c r="N101" i="284"/>
  <c r="S101" i="284"/>
  <c r="H102" i="284"/>
  <c r="N102" i="284"/>
  <c r="S102" i="284"/>
  <c r="H103" i="284"/>
  <c r="N103" i="284"/>
  <c r="S103" i="284"/>
  <c r="H104" i="284"/>
  <c r="N104" i="284"/>
  <c r="S104" i="284"/>
  <c r="H105" i="284"/>
  <c r="N105" i="284"/>
  <c r="S105" i="284"/>
  <c r="H106" i="284"/>
  <c r="N106" i="284"/>
  <c r="S106" i="284"/>
  <c r="H107" i="284"/>
  <c r="N107" i="284"/>
  <c r="S107" i="284"/>
  <c r="H108" i="284"/>
  <c r="N108" i="284"/>
  <c r="S108" i="284"/>
  <c r="S109" i="284"/>
  <c r="S110" i="284"/>
  <c r="S111" i="284"/>
  <c r="S112" i="284"/>
  <c r="S113" i="284"/>
  <c r="S114" i="284"/>
  <c r="S115" i="284"/>
  <c r="S116" i="284"/>
  <c r="S117" i="284"/>
  <c r="S118" i="284"/>
  <c r="W118" i="284"/>
  <c r="U118" i="284"/>
  <c r="N118" i="284"/>
  <c r="H118" i="284"/>
  <c r="W117" i="284"/>
  <c r="U117" i="284"/>
  <c r="N117" i="284"/>
  <c r="H117" i="284"/>
  <c r="W116" i="284"/>
  <c r="U116" i="284"/>
  <c r="N116" i="284"/>
  <c r="H116" i="284"/>
  <c r="W115" i="284"/>
  <c r="U115" i="284"/>
  <c r="N115" i="284"/>
  <c r="H115" i="284"/>
  <c r="W114" i="284"/>
  <c r="U114" i="284"/>
  <c r="N114" i="284"/>
  <c r="H114" i="284"/>
  <c r="W113" i="284"/>
  <c r="U113" i="284"/>
  <c r="N113" i="284"/>
  <c r="H113" i="284"/>
  <c r="W112" i="284"/>
  <c r="U112" i="284"/>
  <c r="N112" i="284"/>
  <c r="H112" i="284"/>
  <c r="W111" i="284"/>
  <c r="U111" i="284"/>
  <c r="N111" i="284"/>
  <c r="H111" i="284"/>
  <c r="W110" i="284"/>
  <c r="U110" i="284"/>
  <c r="N110" i="284"/>
  <c r="H110" i="284"/>
  <c r="W109" i="284"/>
  <c r="U109" i="284"/>
  <c r="N109" i="284"/>
  <c r="H109" i="284"/>
  <c r="W108" i="284"/>
  <c r="U108" i="284"/>
  <c r="W107" i="284"/>
  <c r="U107" i="284"/>
  <c r="W106" i="284"/>
  <c r="U106" i="284"/>
  <c r="W105" i="284"/>
  <c r="U105" i="284"/>
  <c r="W104" i="284"/>
  <c r="U104" i="284"/>
  <c r="W103" i="284"/>
  <c r="U103" i="284"/>
  <c r="W102" i="284"/>
  <c r="U102" i="284"/>
  <c r="W101" i="284"/>
  <c r="U101" i="284"/>
  <c r="W100" i="284"/>
  <c r="U100" i="284"/>
  <c r="W99" i="284"/>
  <c r="U99" i="284"/>
  <c r="W98" i="284"/>
  <c r="U98" i="284"/>
  <c r="W97" i="284"/>
  <c r="U97" i="284"/>
  <c r="W96" i="284"/>
  <c r="U96" i="284"/>
  <c r="W95" i="284"/>
  <c r="U95" i="284"/>
  <c r="W94" i="284"/>
  <c r="U94" i="284"/>
  <c r="W93" i="284"/>
  <c r="U93" i="284"/>
  <c r="N93" i="284"/>
  <c r="H93" i="284"/>
  <c r="W92" i="284"/>
  <c r="U92" i="284"/>
  <c r="N92" i="284"/>
  <c r="H92" i="284"/>
  <c r="W91" i="284"/>
  <c r="U91" i="284"/>
  <c r="N91" i="284"/>
  <c r="H91" i="284"/>
  <c r="W90" i="284"/>
  <c r="U90" i="284"/>
  <c r="N90" i="284"/>
  <c r="H90" i="284"/>
  <c r="W89" i="284"/>
  <c r="U89" i="284"/>
  <c r="N89" i="284"/>
  <c r="H89" i="284"/>
  <c r="W88" i="284"/>
  <c r="U88" i="284"/>
  <c r="N88" i="284"/>
  <c r="H88" i="284"/>
  <c r="W87" i="284"/>
  <c r="U87" i="284"/>
  <c r="N87" i="284"/>
  <c r="H87" i="284"/>
  <c r="W80" i="284"/>
  <c r="U80" i="284"/>
  <c r="N80" i="284"/>
  <c r="H80" i="284"/>
  <c r="W79" i="284"/>
  <c r="U79" i="284"/>
  <c r="N79" i="284"/>
  <c r="H79" i="284"/>
  <c r="W78" i="284"/>
  <c r="U78" i="284"/>
  <c r="N78" i="284"/>
  <c r="H78" i="284"/>
  <c r="W77" i="284"/>
  <c r="U77" i="284"/>
  <c r="N77" i="284"/>
  <c r="H77" i="284"/>
  <c r="W76" i="284"/>
  <c r="U76" i="284"/>
  <c r="N76" i="284"/>
  <c r="H76" i="284"/>
  <c r="W75" i="284"/>
  <c r="U75" i="284"/>
  <c r="N75" i="284"/>
  <c r="H75" i="284"/>
  <c r="W74" i="284"/>
  <c r="U74" i="284"/>
  <c r="W73" i="284"/>
  <c r="U73" i="284"/>
  <c r="W72" i="284"/>
  <c r="U72" i="284"/>
  <c r="N72" i="284"/>
  <c r="H72" i="284"/>
  <c r="W71" i="284"/>
  <c r="U71" i="284"/>
  <c r="N71" i="284"/>
  <c r="H71" i="284"/>
  <c r="W70" i="284"/>
  <c r="U70" i="284"/>
  <c r="N70" i="284"/>
  <c r="H70" i="284"/>
  <c r="W69" i="284"/>
  <c r="U69" i="284"/>
  <c r="N69" i="284"/>
  <c r="H69" i="284"/>
  <c r="W68" i="284"/>
  <c r="U68" i="284"/>
  <c r="N68" i="284"/>
  <c r="H68" i="284"/>
  <c r="W67" i="284"/>
  <c r="U67" i="284"/>
  <c r="N67" i="284"/>
  <c r="H67" i="284"/>
  <c r="W66" i="284"/>
  <c r="U66" i="284"/>
  <c r="N66" i="284"/>
  <c r="H66" i="284"/>
  <c r="W65" i="284"/>
  <c r="U65" i="284"/>
  <c r="N65" i="284"/>
  <c r="H65" i="284"/>
  <c r="W64" i="284"/>
  <c r="U64" i="284"/>
  <c r="N64" i="284"/>
  <c r="H64" i="284"/>
  <c r="W63" i="284"/>
  <c r="U63" i="284"/>
  <c r="N63" i="284"/>
  <c r="H63" i="284"/>
  <c r="W62" i="284"/>
  <c r="U62" i="284"/>
  <c r="N62" i="284"/>
  <c r="H62" i="284"/>
  <c r="W61" i="284"/>
  <c r="U61" i="284"/>
  <c r="N61" i="284"/>
  <c r="H61" i="284"/>
  <c r="W60" i="284"/>
  <c r="U60" i="284"/>
  <c r="N60" i="284"/>
  <c r="H60" i="284"/>
  <c r="W59" i="284"/>
  <c r="U59" i="284"/>
  <c r="N59" i="284"/>
  <c r="H59" i="284"/>
  <c r="W58" i="284"/>
  <c r="U58" i="284"/>
  <c r="W57" i="284"/>
  <c r="U57" i="284"/>
  <c r="N57" i="284"/>
  <c r="H57" i="284"/>
  <c r="W56" i="284"/>
  <c r="U56" i="284"/>
  <c r="N56" i="284"/>
  <c r="H56" i="284"/>
  <c r="W55" i="284"/>
  <c r="U55" i="284"/>
  <c r="N55" i="284"/>
  <c r="H55" i="284"/>
  <c r="W54" i="284"/>
  <c r="U54" i="284"/>
  <c r="N54" i="284"/>
  <c r="H54" i="284"/>
  <c r="W53" i="284"/>
  <c r="U53" i="284"/>
  <c r="N53" i="284"/>
  <c r="H53" i="284"/>
  <c r="W52" i="284"/>
  <c r="U52" i="284"/>
  <c r="N52" i="284"/>
  <c r="H52" i="284"/>
  <c r="W51" i="284"/>
  <c r="U51" i="284"/>
  <c r="N51" i="284"/>
  <c r="H51" i="284"/>
  <c r="W50" i="284"/>
  <c r="U50" i="284"/>
  <c r="W49" i="284"/>
  <c r="U49" i="284"/>
  <c r="W48" i="284"/>
  <c r="U48" i="284"/>
  <c r="W47" i="284"/>
  <c r="U47" i="284"/>
  <c r="W40" i="284"/>
  <c r="U40" i="284"/>
  <c r="W39" i="284"/>
  <c r="U39" i="284"/>
  <c r="W38" i="284"/>
  <c r="U38" i="284"/>
  <c r="W37" i="284"/>
  <c r="U37" i="284"/>
  <c r="W36" i="284"/>
  <c r="U36" i="284"/>
  <c r="W35" i="284"/>
  <c r="U35" i="284"/>
  <c r="W34" i="284"/>
  <c r="U34" i="284"/>
  <c r="W33" i="284"/>
  <c r="U33" i="284"/>
  <c r="W32" i="284"/>
  <c r="U32" i="284"/>
  <c r="W31" i="284"/>
  <c r="U31" i="284"/>
  <c r="W30" i="284"/>
  <c r="U30" i="284"/>
  <c r="W29" i="284"/>
  <c r="U29" i="284"/>
  <c r="W28" i="284"/>
  <c r="U28" i="284"/>
  <c r="W27" i="284"/>
  <c r="U27" i="284"/>
  <c r="W26" i="284"/>
  <c r="U26" i="284"/>
  <c r="W25" i="284"/>
  <c r="U25" i="284"/>
  <c r="W24" i="284"/>
  <c r="U24" i="284"/>
  <c r="W23" i="284"/>
  <c r="U23" i="284"/>
  <c r="W22" i="284"/>
  <c r="U22" i="284"/>
  <c r="W21" i="284"/>
  <c r="U21" i="284"/>
  <c r="W20" i="284"/>
  <c r="U20" i="284"/>
  <c r="W19" i="284"/>
  <c r="U19" i="284"/>
  <c r="W18" i="284"/>
  <c r="U18" i="284"/>
  <c r="W17" i="284"/>
  <c r="U17" i="284"/>
  <c r="W16" i="284"/>
  <c r="U16" i="284"/>
  <c r="W15" i="284"/>
  <c r="U15" i="284"/>
  <c r="W14" i="284"/>
  <c r="U14" i="284"/>
  <c r="W13" i="284"/>
  <c r="U13" i="284"/>
  <c r="W12" i="284"/>
  <c r="U12" i="284"/>
  <c r="W11" i="284"/>
  <c r="U11" i="284"/>
  <c r="W10" i="284"/>
  <c r="U10" i="284"/>
  <c r="W9" i="284"/>
  <c r="U9" i="284"/>
  <c r="W8" i="284"/>
  <c r="U8" i="284"/>
  <c r="W7" i="284"/>
  <c r="U7" i="284"/>
  <c r="C3" i="284"/>
  <c r="C43" i="284" s="1"/>
  <c r="C83" i="284"/>
  <c r="E3" i="283"/>
  <c r="E85" i="283"/>
  <c r="E44" i="283"/>
  <c r="B87" i="283"/>
  <c r="B42" i="283"/>
  <c r="B83" i="283"/>
  <c r="B46" i="283"/>
  <c r="I123" i="283"/>
  <c r="G123" i="283"/>
  <c r="F123" i="283"/>
  <c r="E123" i="283"/>
  <c r="D123" i="283"/>
  <c r="C123" i="283"/>
  <c r="B123" i="283"/>
  <c r="I122" i="283"/>
  <c r="G122" i="283"/>
  <c r="F122" i="283"/>
  <c r="E122" i="283"/>
  <c r="D122" i="283"/>
  <c r="C122" i="283"/>
  <c r="B122" i="283"/>
  <c r="I121" i="283"/>
  <c r="G121" i="283"/>
  <c r="F121" i="283"/>
  <c r="E121" i="283"/>
  <c r="D121" i="283"/>
  <c r="C121" i="283"/>
  <c r="B121" i="283"/>
  <c r="I120" i="283"/>
  <c r="G120" i="283"/>
  <c r="F120" i="283"/>
  <c r="E120" i="283"/>
  <c r="D120" i="283"/>
  <c r="C120" i="283"/>
  <c r="B120" i="283"/>
  <c r="I119" i="283"/>
  <c r="G119" i="283"/>
  <c r="F119" i="283"/>
  <c r="E119" i="283"/>
  <c r="D119" i="283"/>
  <c r="C119" i="283"/>
  <c r="B119" i="283"/>
  <c r="I118" i="283"/>
  <c r="G118" i="283"/>
  <c r="F118" i="283"/>
  <c r="E118" i="283"/>
  <c r="D118" i="283"/>
  <c r="C118" i="283"/>
  <c r="B118" i="283"/>
  <c r="I117" i="283"/>
  <c r="G117" i="283"/>
  <c r="F117" i="283"/>
  <c r="E117" i="283"/>
  <c r="D117" i="283"/>
  <c r="C117" i="283"/>
  <c r="B117" i="283"/>
  <c r="I116" i="283"/>
  <c r="G116" i="283"/>
  <c r="F116" i="283"/>
  <c r="E116" i="283"/>
  <c r="D116" i="283"/>
  <c r="C116" i="283"/>
  <c r="B116" i="283"/>
  <c r="I115" i="283"/>
  <c r="G115" i="283"/>
  <c r="F115" i="283"/>
  <c r="E115" i="283"/>
  <c r="D115" i="283"/>
  <c r="C115" i="283"/>
  <c r="B115" i="283"/>
  <c r="I114" i="283"/>
  <c r="G114" i="283"/>
  <c r="F114" i="283"/>
  <c r="E114" i="283"/>
  <c r="D114" i="283"/>
  <c r="C114" i="283"/>
  <c r="B114" i="283"/>
  <c r="I113" i="283"/>
  <c r="G113" i="283"/>
  <c r="F113" i="283"/>
  <c r="E113" i="283"/>
  <c r="D113" i="283"/>
  <c r="C113" i="283"/>
  <c r="B113" i="283"/>
  <c r="I112" i="283"/>
  <c r="G112" i="283"/>
  <c r="F112" i="283"/>
  <c r="E112" i="283"/>
  <c r="D112" i="283"/>
  <c r="C112" i="283"/>
  <c r="B112" i="283"/>
  <c r="I111" i="283"/>
  <c r="G111" i="283"/>
  <c r="F111" i="283"/>
  <c r="E111" i="283"/>
  <c r="D111" i="283"/>
  <c r="C111" i="283"/>
  <c r="B111" i="283"/>
  <c r="I110" i="283"/>
  <c r="G110" i="283"/>
  <c r="F110" i="283"/>
  <c r="E110" i="283"/>
  <c r="D110" i="283"/>
  <c r="C110" i="283"/>
  <c r="B110" i="283"/>
  <c r="I109" i="283"/>
  <c r="G109" i="283"/>
  <c r="F109" i="283"/>
  <c r="E109" i="283"/>
  <c r="D109" i="283"/>
  <c r="C109" i="283"/>
  <c r="B109" i="283"/>
  <c r="I108" i="283"/>
  <c r="G108" i="283"/>
  <c r="F108" i="283"/>
  <c r="E108" i="283"/>
  <c r="D108" i="283"/>
  <c r="C108" i="283"/>
  <c r="B108" i="283"/>
  <c r="I107" i="283"/>
  <c r="G107" i="283"/>
  <c r="F107" i="283"/>
  <c r="E107" i="283"/>
  <c r="D107" i="283"/>
  <c r="C107" i="283"/>
  <c r="B107" i="283"/>
  <c r="I106" i="283"/>
  <c r="G106" i="283"/>
  <c r="F106" i="283"/>
  <c r="E106" i="283"/>
  <c r="D106" i="283"/>
  <c r="C106" i="283"/>
  <c r="B106" i="283"/>
  <c r="I105" i="283"/>
  <c r="G105" i="283"/>
  <c r="F105" i="283"/>
  <c r="E105" i="283"/>
  <c r="D105" i="283"/>
  <c r="C105" i="283"/>
  <c r="B105" i="283"/>
  <c r="I104" i="283"/>
  <c r="G104" i="283"/>
  <c r="F104" i="283"/>
  <c r="E104" i="283"/>
  <c r="D104" i="283"/>
  <c r="C104" i="283"/>
  <c r="B104" i="283"/>
  <c r="I103" i="283"/>
  <c r="G103" i="283"/>
  <c r="F103" i="283"/>
  <c r="E103" i="283"/>
  <c r="D103" i="283"/>
  <c r="C103" i="283"/>
  <c r="B103" i="283"/>
  <c r="I102" i="283"/>
  <c r="G102" i="283"/>
  <c r="F102" i="283"/>
  <c r="E102" i="283"/>
  <c r="D102" i="283"/>
  <c r="C102" i="283"/>
  <c r="B102" i="283"/>
  <c r="I101" i="283"/>
  <c r="G101" i="283"/>
  <c r="F101" i="283"/>
  <c r="E101" i="283"/>
  <c r="D101" i="283"/>
  <c r="C101" i="283"/>
  <c r="B101" i="283"/>
  <c r="I100" i="283"/>
  <c r="G100" i="283"/>
  <c r="F100" i="283"/>
  <c r="E100" i="283"/>
  <c r="D100" i="283"/>
  <c r="C100" i="283"/>
  <c r="B100" i="283"/>
  <c r="I99" i="283"/>
  <c r="G99" i="283"/>
  <c r="F99" i="283"/>
  <c r="E99" i="283"/>
  <c r="D99" i="283"/>
  <c r="C99" i="283"/>
  <c r="B99" i="283"/>
  <c r="I98" i="283"/>
  <c r="G98" i="283"/>
  <c r="F98" i="283"/>
  <c r="E98" i="283"/>
  <c r="D98" i="283"/>
  <c r="C98" i="283"/>
  <c r="B98" i="283"/>
  <c r="I97" i="283"/>
  <c r="G97" i="283"/>
  <c r="F97" i="283"/>
  <c r="E97" i="283"/>
  <c r="D97" i="283"/>
  <c r="C97" i="283"/>
  <c r="B97" i="283"/>
  <c r="I96" i="283"/>
  <c r="G96" i="283"/>
  <c r="F96" i="283"/>
  <c r="E96" i="283"/>
  <c r="D96" i="283"/>
  <c r="C96" i="283"/>
  <c r="B96" i="283"/>
  <c r="I95" i="283"/>
  <c r="G95" i="283"/>
  <c r="F95" i="283"/>
  <c r="E95" i="283"/>
  <c r="D95" i="283"/>
  <c r="C95" i="283"/>
  <c r="B95" i="283"/>
  <c r="I94" i="283"/>
  <c r="G94" i="283"/>
  <c r="F94" i="283"/>
  <c r="E94" i="283"/>
  <c r="D94" i="283"/>
  <c r="C94" i="283"/>
  <c r="B94" i="283"/>
  <c r="I93" i="283"/>
  <c r="G93" i="283"/>
  <c r="F93" i="283"/>
  <c r="E93" i="283"/>
  <c r="D93" i="283"/>
  <c r="C93" i="283"/>
  <c r="B93" i="283"/>
  <c r="I92" i="283"/>
  <c r="G92" i="283"/>
  <c r="F92" i="283"/>
  <c r="E92" i="283"/>
  <c r="D92" i="283"/>
  <c r="C92" i="283"/>
  <c r="B92" i="283"/>
  <c r="I91" i="283"/>
  <c r="G91" i="283"/>
  <c r="F91" i="283"/>
  <c r="E91" i="283"/>
  <c r="D91" i="283"/>
  <c r="C91" i="283"/>
  <c r="B91" i="283"/>
  <c r="I90" i="283"/>
  <c r="G90" i="283"/>
  <c r="F90" i="283"/>
  <c r="E90" i="283"/>
  <c r="D90" i="283"/>
  <c r="C90" i="283"/>
  <c r="B90" i="283"/>
  <c r="I82" i="283"/>
  <c r="G82" i="283"/>
  <c r="F82" i="283"/>
  <c r="E82" i="283"/>
  <c r="D82" i="283"/>
  <c r="C82" i="283"/>
  <c r="B82" i="283"/>
  <c r="I81" i="283"/>
  <c r="G81" i="283"/>
  <c r="F81" i="283"/>
  <c r="E81" i="283"/>
  <c r="D81" i="283"/>
  <c r="C81" i="283"/>
  <c r="B81" i="283"/>
  <c r="I80" i="283"/>
  <c r="G80" i="283"/>
  <c r="F80" i="283"/>
  <c r="E80" i="283"/>
  <c r="D80" i="283"/>
  <c r="C80" i="283"/>
  <c r="B80" i="283"/>
  <c r="I79" i="283"/>
  <c r="G79" i="283"/>
  <c r="F79" i="283"/>
  <c r="E79" i="283"/>
  <c r="D79" i="283"/>
  <c r="C79" i="283"/>
  <c r="B79" i="283"/>
  <c r="I78" i="283"/>
  <c r="G78" i="283"/>
  <c r="F78" i="283"/>
  <c r="E78" i="283"/>
  <c r="D78" i="283"/>
  <c r="C78" i="283"/>
  <c r="B78" i="283"/>
  <c r="I77" i="283"/>
  <c r="G77" i="283"/>
  <c r="F77" i="283"/>
  <c r="E77" i="283"/>
  <c r="D77" i="283"/>
  <c r="C77" i="283"/>
  <c r="B77" i="283"/>
  <c r="I76" i="283"/>
  <c r="G76" i="283"/>
  <c r="F76" i="283"/>
  <c r="E76" i="283"/>
  <c r="D76" i="283"/>
  <c r="C76" i="283"/>
  <c r="B76" i="283"/>
  <c r="I75" i="283"/>
  <c r="G75" i="283"/>
  <c r="F75" i="283"/>
  <c r="E75" i="283"/>
  <c r="D75" i="283"/>
  <c r="C75" i="283"/>
  <c r="B75" i="283"/>
  <c r="I74" i="283"/>
  <c r="G74" i="283"/>
  <c r="F74" i="283"/>
  <c r="E74" i="283"/>
  <c r="D74" i="283"/>
  <c r="C74" i="283"/>
  <c r="B74" i="283"/>
  <c r="I73" i="283"/>
  <c r="G73" i="283"/>
  <c r="F73" i="283"/>
  <c r="E73" i="283"/>
  <c r="D73" i="283"/>
  <c r="C73" i="283"/>
  <c r="B73" i="283"/>
  <c r="I72" i="283"/>
  <c r="G72" i="283"/>
  <c r="F72" i="283"/>
  <c r="E72" i="283"/>
  <c r="D72" i="283"/>
  <c r="C72" i="283"/>
  <c r="B72" i="283"/>
  <c r="I71" i="283"/>
  <c r="G71" i="283"/>
  <c r="F71" i="283"/>
  <c r="E71" i="283"/>
  <c r="D71" i="283"/>
  <c r="C71" i="283"/>
  <c r="B71" i="283"/>
  <c r="I70" i="283"/>
  <c r="G70" i="283"/>
  <c r="F70" i="283"/>
  <c r="E70" i="283"/>
  <c r="D70" i="283"/>
  <c r="C70" i="283"/>
  <c r="B70" i="283"/>
  <c r="I69" i="283"/>
  <c r="G69" i="283"/>
  <c r="F69" i="283"/>
  <c r="E69" i="283"/>
  <c r="D69" i="283"/>
  <c r="C69" i="283"/>
  <c r="B69" i="283"/>
  <c r="I68" i="283"/>
  <c r="G68" i="283"/>
  <c r="F68" i="283"/>
  <c r="E68" i="283"/>
  <c r="D68" i="283"/>
  <c r="C68" i="283"/>
  <c r="B68" i="283"/>
  <c r="I67" i="283"/>
  <c r="G67" i="283"/>
  <c r="F67" i="283"/>
  <c r="E67" i="283"/>
  <c r="D67" i="283"/>
  <c r="C67" i="283"/>
  <c r="B67" i="283"/>
  <c r="I66" i="283"/>
  <c r="G66" i="283"/>
  <c r="F66" i="283"/>
  <c r="E66" i="283"/>
  <c r="D66" i="283"/>
  <c r="C66" i="283"/>
  <c r="B66" i="283"/>
  <c r="I65" i="283"/>
  <c r="G65" i="283"/>
  <c r="F65" i="283"/>
  <c r="E65" i="283"/>
  <c r="D65" i="283"/>
  <c r="C65" i="283"/>
  <c r="B65" i="283"/>
  <c r="I64" i="283"/>
  <c r="G64" i="283"/>
  <c r="F64" i="283"/>
  <c r="E64" i="283"/>
  <c r="D64" i="283"/>
  <c r="C64" i="283"/>
  <c r="B64" i="283"/>
  <c r="I63" i="283"/>
  <c r="G63" i="283"/>
  <c r="F63" i="283"/>
  <c r="E63" i="283"/>
  <c r="D63" i="283"/>
  <c r="C63" i="283"/>
  <c r="B63" i="283"/>
  <c r="I62" i="283"/>
  <c r="G62" i="283"/>
  <c r="F62" i="283"/>
  <c r="E62" i="283"/>
  <c r="D62" i="283"/>
  <c r="C62" i="283"/>
  <c r="B62" i="283"/>
  <c r="I61" i="283"/>
  <c r="G61" i="283"/>
  <c r="F61" i="283"/>
  <c r="E61" i="283"/>
  <c r="D61" i="283"/>
  <c r="C61" i="283"/>
  <c r="B61" i="283"/>
  <c r="I60" i="283"/>
  <c r="G60" i="283"/>
  <c r="F60" i="283"/>
  <c r="E60" i="283"/>
  <c r="D60" i="283"/>
  <c r="C60" i="283"/>
  <c r="B60" i="283"/>
  <c r="I59" i="283"/>
  <c r="G59" i="283"/>
  <c r="F59" i="283"/>
  <c r="E59" i="283"/>
  <c r="D59" i="283"/>
  <c r="C59" i="283"/>
  <c r="B59" i="283"/>
  <c r="I58" i="283"/>
  <c r="G58" i="283"/>
  <c r="F58" i="283"/>
  <c r="E58" i="283"/>
  <c r="D58" i="283"/>
  <c r="C58" i="283"/>
  <c r="B58" i="283"/>
  <c r="I57" i="283"/>
  <c r="G57" i="283"/>
  <c r="F57" i="283"/>
  <c r="E57" i="283"/>
  <c r="D57" i="283"/>
  <c r="C57" i="283"/>
  <c r="B57" i="283"/>
  <c r="I56" i="283"/>
  <c r="G56" i="283"/>
  <c r="F56" i="283"/>
  <c r="E56" i="283"/>
  <c r="D56" i="283"/>
  <c r="C56" i="283"/>
  <c r="B56" i="283"/>
  <c r="I55" i="283"/>
  <c r="G55" i="283"/>
  <c r="F55" i="283"/>
  <c r="E55" i="283"/>
  <c r="D55" i="283"/>
  <c r="C55" i="283"/>
  <c r="B55" i="283"/>
  <c r="I54" i="283"/>
  <c r="G54" i="283"/>
  <c r="F54" i="283"/>
  <c r="E54" i="283"/>
  <c r="D54" i="283"/>
  <c r="C54" i="283"/>
  <c r="B54" i="283"/>
  <c r="I53" i="283"/>
  <c r="G53" i="283"/>
  <c r="F53" i="283"/>
  <c r="E53" i="283"/>
  <c r="D53" i="283"/>
  <c r="C53" i="283"/>
  <c r="B53" i="283"/>
  <c r="I52" i="283"/>
  <c r="G52" i="283"/>
  <c r="F52" i="283"/>
  <c r="E52" i="283"/>
  <c r="D52" i="283"/>
  <c r="C52" i="283"/>
  <c r="B52" i="283"/>
  <c r="I51" i="283"/>
  <c r="G51" i="283"/>
  <c r="F51" i="283"/>
  <c r="E51" i="283"/>
  <c r="D51" i="283"/>
  <c r="C51" i="283"/>
  <c r="B51" i="283"/>
  <c r="I50" i="283"/>
  <c r="G50" i="283"/>
  <c r="F50" i="283"/>
  <c r="E50" i="283"/>
  <c r="D50" i="283"/>
  <c r="C50" i="283"/>
  <c r="B50" i="283"/>
  <c r="I49" i="283"/>
  <c r="G49" i="283"/>
  <c r="F49" i="283"/>
  <c r="E49" i="283"/>
  <c r="D49" i="283"/>
  <c r="C49" i="283"/>
  <c r="B49" i="283"/>
  <c r="I41" i="283"/>
  <c r="G41" i="283"/>
  <c r="F41" i="283"/>
  <c r="E41" i="283"/>
  <c r="D41" i="283"/>
  <c r="C41" i="283"/>
  <c r="B41" i="283"/>
  <c r="I40" i="283"/>
  <c r="G40" i="283"/>
  <c r="F40" i="283"/>
  <c r="E40" i="283"/>
  <c r="D40" i="283"/>
  <c r="C40" i="283"/>
  <c r="B40" i="283"/>
  <c r="I39" i="283"/>
  <c r="G39" i="283"/>
  <c r="F39" i="283"/>
  <c r="E39" i="283"/>
  <c r="D39" i="283"/>
  <c r="C39" i="283"/>
  <c r="B39" i="283"/>
  <c r="I38" i="283"/>
  <c r="G38" i="283"/>
  <c r="F38" i="283"/>
  <c r="E38" i="283"/>
  <c r="D38" i="283"/>
  <c r="C38" i="283"/>
  <c r="B38" i="283"/>
  <c r="I37" i="283"/>
  <c r="G37" i="283"/>
  <c r="F37" i="283"/>
  <c r="E37" i="283"/>
  <c r="D37" i="283"/>
  <c r="C37" i="283"/>
  <c r="B37" i="283"/>
  <c r="I36" i="283"/>
  <c r="G36" i="283"/>
  <c r="F36" i="283"/>
  <c r="E36" i="283"/>
  <c r="D36" i="283"/>
  <c r="C36" i="283"/>
  <c r="B36" i="283"/>
  <c r="I35" i="283"/>
  <c r="G35" i="283"/>
  <c r="F35" i="283"/>
  <c r="E35" i="283"/>
  <c r="D35" i="283"/>
  <c r="C35" i="283"/>
  <c r="B35" i="283"/>
  <c r="I34" i="283"/>
  <c r="G34" i="283"/>
  <c r="F34" i="283"/>
  <c r="E34" i="283"/>
  <c r="D34" i="283"/>
  <c r="C34" i="283"/>
  <c r="B34" i="283"/>
  <c r="I33" i="283"/>
  <c r="G33" i="283"/>
  <c r="F33" i="283"/>
  <c r="E33" i="283"/>
  <c r="D33" i="283"/>
  <c r="C33" i="283"/>
  <c r="B33" i="283"/>
  <c r="I32" i="283"/>
  <c r="G32" i="283"/>
  <c r="F32" i="283"/>
  <c r="E32" i="283"/>
  <c r="D32" i="283"/>
  <c r="C32" i="283"/>
  <c r="B32" i="283"/>
  <c r="I31" i="283"/>
  <c r="G31" i="283"/>
  <c r="F31" i="283"/>
  <c r="E31" i="283"/>
  <c r="D31" i="283"/>
  <c r="C31" i="283"/>
  <c r="B31" i="283"/>
  <c r="I30" i="283"/>
  <c r="G30" i="283"/>
  <c r="F30" i="283"/>
  <c r="E30" i="283"/>
  <c r="D30" i="283"/>
  <c r="C30" i="283"/>
  <c r="B30" i="283"/>
  <c r="I29" i="283"/>
  <c r="G29" i="283"/>
  <c r="F29" i="283"/>
  <c r="E29" i="283"/>
  <c r="D29" i="283"/>
  <c r="C29" i="283"/>
  <c r="B29" i="283"/>
  <c r="I28" i="283"/>
  <c r="G28" i="283"/>
  <c r="F28" i="283"/>
  <c r="E28" i="283"/>
  <c r="D28" i="283"/>
  <c r="C28" i="283"/>
  <c r="B28" i="283"/>
  <c r="I27" i="283"/>
  <c r="G27" i="283"/>
  <c r="F27" i="283"/>
  <c r="E27" i="283"/>
  <c r="D27" i="283"/>
  <c r="C27" i="283"/>
  <c r="B27" i="283"/>
  <c r="I26" i="283"/>
  <c r="G26" i="283"/>
  <c r="F26" i="283"/>
  <c r="E26" i="283"/>
  <c r="D26" i="283"/>
  <c r="C26" i="283"/>
  <c r="B26" i="283"/>
  <c r="I25" i="283"/>
  <c r="G25" i="283"/>
  <c r="F25" i="283"/>
  <c r="E25" i="283"/>
  <c r="D25" i="283"/>
  <c r="C25" i="283"/>
  <c r="B25" i="283"/>
  <c r="I24" i="283"/>
  <c r="G24" i="283"/>
  <c r="F24" i="283"/>
  <c r="E24" i="283"/>
  <c r="D24" i="283"/>
  <c r="C24" i="283"/>
  <c r="B24" i="283"/>
  <c r="I23" i="283"/>
  <c r="G23" i="283"/>
  <c r="F23" i="283"/>
  <c r="E23" i="283"/>
  <c r="D23" i="283"/>
  <c r="C23" i="283"/>
  <c r="B23" i="283"/>
  <c r="I22" i="283"/>
  <c r="G22" i="283"/>
  <c r="F22" i="283"/>
  <c r="E22" i="283"/>
  <c r="D22" i="283"/>
  <c r="C22" i="283"/>
  <c r="B22" i="283"/>
  <c r="I21" i="283"/>
  <c r="G21" i="283"/>
  <c r="F21" i="283"/>
  <c r="E21" i="283"/>
  <c r="D21" i="283"/>
  <c r="C21" i="283"/>
  <c r="B21" i="283"/>
  <c r="I20" i="283"/>
  <c r="G20" i="283"/>
  <c r="F20" i="283"/>
  <c r="E20" i="283"/>
  <c r="D20" i="283"/>
  <c r="C20" i="283"/>
  <c r="B20" i="283"/>
  <c r="I19" i="283"/>
  <c r="G19" i="283"/>
  <c r="F19" i="283"/>
  <c r="E19" i="283"/>
  <c r="D19" i="283"/>
  <c r="C19" i="283"/>
  <c r="B19" i="283"/>
  <c r="I18" i="283"/>
  <c r="G18" i="283"/>
  <c r="F18" i="283"/>
  <c r="E18" i="283"/>
  <c r="D18" i="283"/>
  <c r="C18" i="283"/>
  <c r="B18" i="283"/>
  <c r="I17" i="283"/>
  <c r="G17" i="283"/>
  <c r="F17" i="283"/>
  <c r="E17" i="283"/>
  <c r="D17" i="283"/>
  <c r="C17" i="283"/>
  <c r="B17" i="283"/>
  <c r="I16" i="283"/>
  <c r="G16" i="283"/>
  <c r="F16" i="283"/>
  <c r="E16" i="283"/>
  <c r="D16" i="283"/>
  <c r="C16" i="283"/>
  <c r="B16" i="283"/>
  <c r="I15" i="283"/>
  <c r="G15" i="283"/>
  <c r="F15" i="283"/>
  <c r="E15" i="283"/>
  <c r="D15" i="283"/>
  <c r="C15" i="283"/>
  <c r="B15" i="283"/>
  <c r="I14" i="283"/>
  <c r="G14" i="283"/>
  <c r="F14" i="283"/>
  <c r="E14" i="283"/>
  <c r="D14" i="283"/>
  <c r="C14" i="283"/>
  <c r="B14" i="283"/>
  <c r="I13" i="283"/>
  <c r="G13" i="283"/>
  <c r="F13" i="283"/>
  <c r="E13" i="283"/>
  <c r="D13" i="283"/>
  <c r="C13" i="283"/>
  <c r="B13" i="283"/>
  <c r="I12" i="283"/>
  <c r="G12" i="283"/>
  <c r="F12" i="283"/>
  <c r="E12" i="283"/>
  <c r="D12" i="283"/>
  <c r="C12" i="283"/>
  <c r="B12" i="283"/>
  <c r="I11" i="283"/>
  <c r="G11" i="283"/>
  <c r="F11" i="283"/>
  <c r="E11" i="283"/>
  <c r="D11" i="283"/>
  <c r="C11" i="283"/>
  <c r="B11" i="283"/>
  <c r="I10" i="283"/>
  <c r="G10" i="283"/>
  <c r="F10" i="283"/>
  <c r="E10" i="283"/>
  <c r="D10" i="283"/>
  <c r="C10" i="283"/>
  <c r="B10" i="283"/>
  <c r="I9" i="283"/>
  <c r="G9" i="283"/>
  <c r="F9" i="283"/>
  <c r="E9" i="283"/>
  <c r="D9" i="283"/>
  <c r="C9" i="283"/>
  <c r="B9" i="283"/>
  <c r="I8" i="283"/>
  <c r="G8" i="283"/>
  <c r="F8" i="283"/>
  <c r="E8" i="283"/>
  <c r="D8" i="283"/>
  <c r="C8" i="283"/>
  <c r="B8" i="283"/>
  <c r="B5" i="283"/>
  <c r="B3" i="283"/>
  <c r="A93" i="272"/>
  <c r="H93" i="272" s="1"/>
  <c r="C93" i="272"/>
  <c r="A92" i="272"/>
  <c r="C92" i="272"/>
  <c r="A91" i="272"/>
  <c r="C91" i="272"/>
  <c r="A90" i="272"/>
  <c r="C90" i="272"/>
  <c r="A89" i="272"/>
  <c r="H89" i="272" s="1"/>
  <c r="C89" i="272"/>
  <c r="A88" i="272"/>
  <c r="C88" i="272"/>
  <c r="A87" i="272"/>
  <c r="H87" i="272" s="1"/>
  <c r="C87" i="272"/>
  <c r="A86" i="272"/>
  <c r="C86" i="272"/>
  <c r="A85" i="272"/>
  <c r="H85" i="272" s="1"/>
  <c r="C85" i="272"/>
  <c r="A84" i="272"/>
  <c r="C84" i="272"/>
  <c r="A83" i="272"/>
  <c r="H83" i="272" s="1"/>
  <c r="C83" i="272"/>
  <c r="A82" i="272"/>
  <c r="C82" i="272"/>
  <c r="A81" i="272"/>
  <c r="H81" i="272" s="1"/>
  <c r="C81" i="272"/>
  <c r="A80" i="272"/>
  <c r="C80" i="272"/>
  <c r="A79" i="272"/>
  <c r="H79" i="272" s="1"/>
  <c r="C79" i="272"/>
  <c r="A78" i="272"/>
  <c r="C78" i="272"/>
  <c r="A77" i="272"/>
  <c r="H77" i="272" s="1"/>
  <c r="C77" i="272"/>
  <c r="A76" i="272"/>
  <c r="C76" i="272"/>
  <c r="A75" i="272"/>
  <c r="C75" i="272"/>
  <c r="A74" i="272"/>
  <c r="C74" i="272"/>
  <c r="I62" i="272"/>
  <c r="K62" i="272"/>
  <c r="I61" i="272"/>
  <c r="K61" i="272"/>
  <c r="I60" i="272"/>
  <c r="P60" i="272" s="1"/>
  <c r="K60" i="272"/>
  <c r="I59" i="272"/>
  <c r="K59" i="272"/>
  <c r="I58" i="272"/>
  <c r="P58" i="272" s="1"/>
  <c r="K58" i="272"/>
  <c r="I57" i="272"/>
  <c r="K57" i="272"/>
  <c r="I56" i="272"/>
  <c r="P56" i="272" s="1"/>
  <c r="K56" i="272"/>
  <c r="I55" i="272"/>
  <c r="K55" i="272"/>
  <c r="I54" i="272"/>
  <c r="K54" i="272"/>
  <c r="I53" i="272"/>
  <c r="K53" i="272"/>
  <c r="I52" i="272"/>
  <c r="P52" i="272" s="1"/>
  <c r="K52" i="272"/>
  <c r="I51" i="272"/>
  <c r="K51" i="272"/>
  <c r="I50" i="272"/>
  <c r="P50" i="272" s="1"/>
  <c r="K50" i="272"/>
  <c r="I49" i="272"/>
  <c r="K49" i="272"/>
  <c r="I48" i="272"/>
  <c r="K48" i="272"/>
  <c r="I47" i="272"/>
  <c r="K47" i="272"/>
  <c r="I46" i="272"/>
  <c r="P46" i="272" s="1"/>
  <c r="K46" i="272"/>
  <c r="I45" i="272"/>
  <c r="K45" i="272"/>
  <c r="I44" i="272"/>
  <c r="P44" i="272" s="1"/>
  <c r="K44" i="272"/>
  <c r="I43" i="272"/>
  <c r="K43" i="272"/>
  <c r="A62" i="272"/>
  <c r="H62" i="272" s="1"/>
  <c r="C62" i="272"/>
  <c r="A61" i="272"/>
  <c r="C61" i="272"/>
  <c r="A60" i="272"/>
  <c r="H60" i="272" s="1"/>
  <c r="C60" i="272"/>
  <c r="A59" i="272"/>
  <c r="C59" i="272"/>
  <c r="A58" i="272"/>
  <c r="H58" i="272" s="1"/>
  <c r="C58" i="272"/>
  <c r="A57" i="272"/>
  <c r="C57" i="272"/>
  <c r="A56" i="272"/>
  <c r="H56" i="272" s="1"/>
  <c r="C56" i="272"/>
  <c r="A55" i="272"/>
  <c r="C55" i="272"/>
  <c r="A54" i="272"/>
  <c r="H54" i="272" s="1"/>
  <c r="C54" i="272"/>
  <c r="A53" i="272"/>
  <c r="C53" i="272"/>
  <c r="A52" i="272"/>
  <c r="H52" i="272" s="1"/>
  <c r="A51" i="272"/>
  <c r="H51" i="272" s="1"/>
  <c r="C51" i="272"/>
  <c r="A50" i="272"/>
  <c r="C50" i="272"/>
  <c r="H50" i="272" s="1"/>
  <c r="A49" i="272"/>
  <c r="H49" i="272" s="1"/>
  <c r="C49" i="272"/>
  <c r="A48" i="272"/>
  <c r="C48" i="272"/>
  <c r="H48" i="272" s="1"/>
  <c r="A47" i="272"/>
  <c r="H47" i="272" s="1"/>
  <c r="C47" i="272"/>
  <c r="A46" i="272"/>
  <c r="C46" i="272"/>
  <c r="A45" i="272"/>
  <c r="H45" i="272" s="1"/>
  <c r="C45" i="272"/>
  <c r="A44" i="272"/>
  <c r="C44" i="272"/>
  <c r="H44" i="272" s="1"/>
  <c r="A43" i="272"/>
  <c r="H43" i="272" s="1"/>
  <c r="C43" i="272"/>
  <c r="I31" i="272"/>
  <c r="K31" i="272"/>
  <c r="P31" i="272" s="1"/>
  <c r="I30" i="272"/>
  <c r="P30" i="272" s="1"/>
  <c r="K30" i="272"/>
  <c r="I29" i="272"/>
  <c r="K29" i="272"/>
  <c r="P29" i="272" s="1"/>
  <c r="I28" i="272"/>
  <c r="K28" i="272"/>
  <c r="I27" i="272"/>
  <c r="K27" i="272"/>
  <c r="P27" i="272" s="1"/>
  <c r="I26" i="272"/>
  <c r="P26" i="272" s="1"/>
  <c r="K26" i="272"/>
  <c r="I25" i="272"/>
  <c r="K25" i="272"/>
  <c r="P25" i="272" s="1"/>
  <c r="I24" i="272"/>
  <c r="K24" i="272"/>
  <c r="I23" i="272"/>
  <c r="K23" i="272"/>
  <c r="P23" i="272" s="1"/>
  <c r="I22" i="272"/>
  <c r="P22" i="272" s="1"/>
  <c r="K22" i="272"/>
  <c r="I21" i="272"/>
  <c r="K21" i="272"/>
  <c r="P21" i="272" s="1"/>
  <c r="I20" i="272"/>
  <c r="K20" i="272"/>
  <c r="I19" i="272"/>
  <c r="K19" i="272"/>
  <c r="P19" i="272" s="1"/>
  <c r="I18" i="272"/>
  <c r="P18" i="272" s="1"/>
  <c r="K18" i="272"/>
  <c r="I17" i="272"/>
  <c r="K17" i="272"/>
  <c r="P17" i="272" s="1"/>
  <c r="I16" i="272"/>
  <c r="P16" i="272" s="1"/>
  <c r="K16" i="272"/>
  <c r="I15" i="272"/>
  <c r="K15" i="272"/>
  <c r="P15" i="272" s="1"/>
  <c r="I14" i="272"/>
  <c r="P14" i="272" s="1"/>
  <c r="K14" i="272"/>
  <c r="I13" i="272"/>
  <c r="K13" i="272"/>
  <c r="P13" i="272" s="1"/>
  <c r="I12" i="272"/>
  <c r="K12" i="272"/>
  <c r="A31" i="272"/>
  <c r="C31" i="272"/>
  <c r="H31" i="272" s="1"/>
  <c r="A30" i="272"/>
  <c r="C30" i="272"/>
  <c r="A29" i="272"/>
  <c r="C29" i="272"/>
  <c r="H29" i="272" s="1"/>
  <c r="A28" i="272"/>
  <c r="H28" i="272" s="1"/>
  <c r="C28" i="272"/>
  <c r="A27" i="272"/>
  <c r="C27" i="272"/>
  <c r="H27" i="272" s="1"/>
  <c r="A26" i="272"/>
  <c r="C26" i="272"/>
  <c r="A25" i="272"/>
  <c r="C25" i="272"/>
  <c r="A24" i="272"/>
  <c r="H24" i="272" s="1"/>
  <c r="C24" i="272"/>
  <c r="A23" i="272"/>
  <c r="C23" i="272"/>
  <c r="H23" i="272" s="1"/>
  <c r="A22" i="272"/>
  <c r="C22" i="272"/>
  <c r="A21" i="272"/>
  <c r="C21" i="272"/>
  <c r="H21" i="272" s="1"/>
  <c r="A20" i="272"/>
  <c r="H20" i="272" s="1"/>
  <c r="C20" i="272"/>
  <c r="A19" i="272"/>
  <c r="C19" i="272"/>
  <c r="H19" i="272" s="1"/>
  <c r="A18" i="272"/>
  <c r="C18" i="272"/>
  <c r="A17" i="272"/>
  <c r="C17" i="272"/>
  <c r="A16" i="272"/>
  <c r="H16" i="272" s="1"/>
  <c r="C16" i="272"/>
  <c r="A15" i="272"/>
  <c r="C15" i="272"/>
  <c r="H15" i="272" s="1"/>
  <c r="A14" i="272"/>
  <c r="C14" i="272"/>
  <c r="A13" i="272"/>
  <c r="C13" i="272"/>
  <c r="H13" i="272" s="1"/>
  <c r="A12" i="272"/>
  <c r="H12" i="272" s="1"/>
  <c r="C12" i="272"/>
  <c r="H92" i="272"/>
  <c r="H91" i="272"/>
  <c r="H90" i="272"/>
  <c r="H88" i="272"/>
  <c r="H86" i="272"/>
  <c r="H84" i="272"/>
  <c r="H82" i="272"/>
  <c r="H80" i="272"/>
  <c r="H78" i="272"/>
  <c r="H76" i="272"/>
  <c r="H75" i="272"/>
  <c r="H74" i="272"/>
  <c r="J70" i="272"/>
  <c r="B70" i="272"/>
  <c r="P62" i="272"/>
  <c r="P61" i="272"/>
  <c r="H61" i="272"/>
  <c r="P59" i="272"/>
  <c r="H59" i="272"/>
  <c r="P57" i="272"/>
  <c r="H57" i="272"/>
  <c r="P55" i="272"/>
  <c r="H55" i="272"/>
  <c r="P54" i="272"/>
  <c r="P53" i="272"/>
  <c r="H53" i="272"/>
  <c r="P51" i="272"/>
  <c r="P49" i="272"/>
  <c r="P48" i="272"/>
  <c r="P47" i="272"/>
  <c r="H46" i="272"/>
  <c r="P45" i="272"/>
  <c r="P43" i="272"/>
  <c r="J39" i="272"/>
  <c r="B39" i="272"/>
  <c r="P28" i="272"/>
  <c r="P24" i="272"/>
  <c r="P20" i="272"/>
  <c r="P12" i="272"/>
  <c r="H30" i="272"/>
  <c r="H26" i="272"/>
  <c r="H25" i="272"/>
  <c r="H22" i="272"/>
  <c r="H18" i="272"/>
  <c r="H17" i="272"/>
  <c r="H14" i="272"/>
  <c r="J8" i="272"/>
  <c r="B8" i="272"/>
  <c r="C52" i="272"/>
  <c r="A154" i="67"/>
  <c r="C154" i="67"/>
  <c r="I154" i="67"/>
  <c r="A152" i="67"/>
  <c r="I152" i="67" s="1"/>
  <c r="C152" i="67"/>
  <c r="A150" i="67"/>
  <c r="J150" i="67" s="1"/>
  <c r="C150" i="67"/>
  <c r="A148" i="67"/>
  <c r="C148" i="67"/>
  <c r="J148" i="67" s="1"/>
  <c r="I148" i="67"/>
  <c r="A146" i="67"/>
  <c r="C146" i="67"/>
  <c r="I146" i="67"/>
  <c r="A144" i="67"/>
  <c r="I144" i="67" s="1"/>
  <c r="C144" i="67"/>
  <c r="A142" i="67"/>
  <c r="C142" i="67"/>
  <c r="A140" i="67"/>
  <c r="C140" i="67"/>
  <c r="J140" i="67" s="1"/>
  <c r="A138" i="67"/>
  <c r="C138" i="67"/>
  <c r="I138" i="67"/>
  <c r="A136" i="67"/>
  <c r="I136" i="67" s="1"/>
  <c r="C136" i="67"/>
  <c r="A123" i="67"/>
  <c r="I123" i="67" s="1"/>
  <c r="C123" i="67"/>
  <c r="A121" i="67"/>
  <c r="C121" i="67"/>
  <c r="J121" i="67" s="1"/>
  <c r="I121" i="67"/>
  <c r="A119" i="67"/>
  <c r="C119" i="67"/>
  <c r="I119" i="67"/>
  <c r="A117" i="67"/>
  <c r="I117" i="67" s="1"/>
  <c r="C117" i="67"/>
  <c r="A115" i="67"/>
  <c r="C115" i="67"/>
  <c r="J115" i="67" s="1"/>
  <c r="A113" i="67"/>
  <c r="C113" i="67"/>
  <c r="J113" i="67" s="1"/>
  <c r="A111" i="67"/>
  <c r="C111" i="67"/>
  <c r="I111" i="67"/>
  <c r="A109" i="67"/>
  <c r="I109" i="67" s="1"/>
  <c r="C109" i="67"/>
  <c r="A107" i="67"/>
  <c r="I107" i="67" s="1"/>
  <c r="C107" i="67"/>
  <c r="A105" i="67"/>
  <c r="C105" i="67"/>
  <c r="J105" i="67" s="1"/>
  <c r="I105" i="67"/>
  <c r="A92" i="67"/>
  <c r="A90" i="67"/>
  <c r="C90" i="67"/>
  <c r="J90" i="67" s="1"/>
  <c r="I90" i="67"/>
  <c r="A88" i="67"/>
  <c r="C88" i="67"/>
  <c r="I88" i="67"/>
  <c r="A86" i="67"/>
  <c r="C86" i="67"/>
  <c r="A84" i="67"/>
  <c r="C84" i="67"/>
  <c r="A82" i="67"/>
  <c r="C82" i="67"/>
  <c r="J82" i="67" s="1"/>
  <c r="A80" i="67"/>
  <c r="C80" i="67"/>
  <c r="I80" i="67"/>
  <c r="A78" i="67"/>
  <c r="C78" i="67"/>
  <c r="A76" i="67"/>
  <c r="C76" i="67"/>
  <c r="A74" i="67"/>
  <c r="C74" i="67"/>
  <c r="J74" i="67" s="1"/>
  <c r="I74" i="67"/>
  <c r="A61" i="67"/>
  <c r="C61" i="67"/>
  <c r="H61" i="67"/>
  <c r="H62" i="67"/>
  <c r="K61" i="67"/>
  <c r="J61" i="67"/>
  <c r="A12" i="67"/>
  <c r="C12" i="67"/>
  <c r="C14" i="67"/>
  <c r="A14" i="67"/>
  <c r="C16" i="67"/>
  <c r="H16" i="67" s="1"/>
  <c r="H17" i="67"/>
  <c r="A16" i="67"/>
  <c r="K16" i="67" s="1"/>
  <c r="C18" i="67"/>
  <c r="H18" i="67"/>
  <c r="K18" i="67" s="1"/>
  <c r="J18" i="67" s="1"/>
  <c r="H19" i="67"/>
  <c r="A18" i="67"/>
  <c r="C20" i="67"/>
  <c r="H20" i="67" s="1"/>
  <c r="A20" i="67"/>
  <c r="C22" i="67"/>
  <c r="A22" i="67"/>
  <c r="C24" i="67"/>
  <c r="H24" i="67"/>
  <c r="H25" i="67"/>
  <c r="A24" i="67"/>
  <c r="C26" i="67"/>
  <c r="H26" i="67"/>
  <c r="K26" i="67" s="1"/>
  <c r="H27" i="67"/>
  <c r="A26" i="67"/>
  <c r="C28" i="67"/>
  <c r="H28" i="67"/>
  <c r="A28" i="67"/>
  <c r="C30" i="67"/>
  <c r="A30" i="67"/>
  <c r="L12" i="67"/>
  <c r="L14" i="67"/>
  <c r="U14" i="67" s="1"/>
  <c r="V14" i="67"/>
  <c r="L16" i="67"/>
  <c r="V16" i="67"/>
  <c r="L18" i="67"/>
  <c r="V18" i="67"/>
  <c r="L20" i="67"/>
  <c r="V20" i="67"/>
  <c r="L22" i="67"/>
  <c r="V22" i="67"/>
  <c r="L24" i="67"/>
  <c r="V24" i="67"/>
  <c r="L26" i="67"/>
  <c r="U26" i="67" s="1"/>
  <c r="V26" i="67"/>
  <c r="L28" i="67"/>
  <c r="V28" i="67"/>
  <c r="L30" i="67"/>
  <c r="V30" i="67"/>
  <c r="J26" i="67"/>
  <c r="C43" i="67"/>
  <c r="H44" i="67" s="1"/>
  <c r="A43" i="67"/>
  <c r="K43" i="67"/>
  <c r="A45" i="67"/>
  <c r="J45" i="67" s="1"/>
  <c r="C45" i="67"/>
  <c r="H45" i="67"/>
  <c r="H46" i="67"/>
  <c r="K45" i="67"/>
  <c r="A47" i="67"/>
  <c r="C47" i="67"/>
  <c r="K47" i="67" s="1"/>
  <c r="H47" i="67"/>
  <c r="H48" i="67"/>
  <c r="A49" i="67"/>
  <c r="C49" i="67"/>
  <c r="H49" i="67"/>
  <c r="A51" i="67"/>
  <c r="J51" i="67" s="1"/>
  <c r="C51" i="67"/>
  <c r="K51" i="67"/>
  <c r="A53" i="67"/>
  <c r="J53" i="67" s="1"/>
  <c r="C53" i="67"/>
  <c r="H53" i="67"/>
  <c r="H54" i="67"/>
  <c r="K53" i="67"/>
  <c r="A55" i="67"/>
  <c r="C55" i="67"/>
  <c r="K55" i="67" s="1"/>
  <c r="H55" i="67"/>
  <c r="H56" i="67"/>
  <c r="A57" i="67"/>
  <c r="C57" i="67"/>
  <c r="H57" i="67"/>
  <c r="A59" i="67"/>
  <c r="J59" i="67" s="1"/>
  <c r="C59" i="67"/>
  <c r="K74" i="67"/>
  <c r="K80" i="67"/>
  <c r="K82" i="67"/>
  <c r="K88" i="67"/>
  <c r="K90" i="67"/>
  <c r="J47" i="67"/>
  <c r="J55" i="67"/>
  <c r="J57" i="67"/>
  <c r="J78" i="67"/>
  <c r="J80" i="67"/>
  <c r="J86" i="67"/>
  <c r="J88" i="67"/>
  <c r="J109" i="67"/>
  <c r="J111" i="67"/>
  <c r="J119" i="67"/>
  <c r="J123" i="67"/>
  <c r="J136" i="67"/>
  <c r="J138" i="67"/>
  <c r="J142" i="67"/>
  <c r="J144" i="67"/>
  <c r="J146" i="67"/>
  <c r="J152" i="67"/>
  <c r="J154" i="67"/>
  <c r="N47" i="67"/>
  <c r="S47" i="67" s="1"/>
  <c r="L47" i="67"/>
  <c r="S48" i="67"/>
  <c r="V47" i="67"/>
  <c r="U28" i="67"/>
  <c r="U30" i="67"/>
  <c r="L43" i="67"/>
  <c r="U43" i="67" s="1"/>
  <c r="N43" i="67"/>
  <c r="S43" i="67"/>
  <c r="S44" i="67"/>
  <c r="V43" i="67"/>
  <c r="L45" i="67"/>
  <c r="N45" i="67"/>
  <c r="V45" i="67" s="1"/>
  <c r="S45" i="67"/>
  <c r="S46" i="67"/>
  <c r="L49" i="67"/>
  <c r="N49" i="67"/>
  <c r="T49" i="67" s="1"/>
  <c r="U49" i="67"/>
  <c r="L51" i="67"/>
  <c r="N51" i="67"/>
  <c r="U51" i="67"/>
  <c r="L53" i="67"/>
  <c r="U53" i="67" s="1"/>
  <c r="N53" i="67"/>
  <c r="L55" i="67"/>
  <c r="N55" i="67"/>
  <c r="L57" i="67"/>
  <c r="N57" i="67"/>
  <c r="T57" i="67" s="1"/>
  <c r="L59" i="67"/>
  <c r="N59" i="67"/>
  <c r="U59" i="67"/>
  <c r="L61" i="67"/>
  <c r="U61" i="67" s="1"/>
  <c r="N61" i="67"/>
  <c r="L74" i="67"/>
  <c r="N74" i="67"/>
  <c r="S74" i="67" s="1"/>
  <c r="L76" i="67"/>
  <c r="N76" i="67"/>
  <c r="T76" i="67" s="1"/>
  <c r="U76" i="67"/>
  <c r="L78" i="67"/>
  <c r="N78" i="67"/>
  <c r="U78" i="67"/>
  <c r="L80" i="67"/>
  <c r="U80" i="67" s="1"/>
  <c r="N80" i="67"/>
  <c r="L82" i="67"/>
  <c r="N82" i="67"/>
  <c r="L84" i="67"/>
  <c r="N84" i="67"/>
  <c r="T84" i="67" s="1"/>
  <c r="L86" i="67"/>
  <c r="N86" i="67"/>
  <c r="U86" i="67"/>
  <c r="L88" i="67"/>
  <c r="U88" i="67" s="1"/>
  <c r="N88" i="67"/>
  <c r="L90" i="67"/>
  <c r="N90" i="67"/>
  <c r="S90" i="67" s="1"/>
  <c r="L92" i="67"/>
  <c r="N92" i="67"/>
  <c r="T92" i="67" s="1"/>
  <c r="U92" i="67"/>
  <c r="L105" i="67"/>
  <c r="N105" i="67"/>
  <c r="U105" i="67"/>
  <c r="L107" i="67"/>
  <c r="U107" i="67" s="1"/>
  <c r="N107" i="67"/>
  <c r="L109" i="67"/>
  <c r="N109" i="67"/>
  <c r="L111" i="67"/>
  <c r="N111" i="67"/>
  <c r="T111" i="67" s="1"/>
  <c r="L113" i="67"/>
  <c r="N113" i="67"/>
  <c r="U113" i="67"/>
  <c r="L115" i="67"/>
  <c r="U115" i="67" s="1"/>
  <c r="N115" i="67"/>
  <c r="L117" i="67"/>
  <c r="N117" i="67"/>
  <c r="S117" i="67" s="1"/>
  <c r="L119" i="67"/>
  <c r="N119" i="67"/>
  <c r="T119" i="67" s="1"/>
  <c r="U119" i="67"/>
  <c r="L121" i="67"/>
  <c r="N121" i="67"/>
  <c r="U121" i="67"/>
  <c r="L123" i="67"/>
  <c r="U123" i="67" s="1"/>
  <c r="N123" i="67"/>
  <c r="L136" i="67"/>
  <c r="N136" i="67"/>
  <c r="L138" i="67"/>
  <c r="N138" i="67"/>
  <c r="T138" i="67" s="1"/>
  <c r="L140" i="67"/>
  <c r="N140" i="67"/>
  <c r="U140" i="67"/>
  <c r="L142" i="67"/>
  <c r="U142" i="67" s="1"/>
  <c r="N142" i="67"/>
  <c r="L144" i="67"/>
  <c r="N144" i="67"/>
  <c r="S144" i="67" s="1"/>
  <c r="L146" i="67"/>
  <c r="N146" i="67"/>
  <c r="T146" i="67" s="1"/>
  <c r="U146" i="67"/>
  <c r="L148" i="67"/>
  <c r="N148" i="67"/>
  <c r="U148" i="67"/>
  <c r="L150" i="67"/>
  <c r="U150" i="67" s="1"/>
  <c r="N150" i="67"/>
  <c r="L152" i="67"/>
  <c r="N152" i="67"/>
  <c r="L154" i="67"/>
  <c r="N154" i="67"/>
  <c r="U154" i="67" s="1"/>
  <c r="T148" i="67"/>
  <c r="T142" i="67"/>
  <c r="T140" i="67"/>
  <c r="T121" i="67"/>
  <c r="T115" i="67"/>
  <c r="T113" i="67"/>
  <c r="T105" i="67"/>
  <c r="T88" i="67"/>
  <c r="T86" i="67"/>
  <c r="T78" i="67"/>
  <c r="T61" i="67"/>
  <c r="T59" i="67"/>
  <c r="T51" i="67"/>
  <c r="H155" i="67"/>
  <c r="K154" i="67"/>
  <c r="H154" i="67"/>
  <c r="S153" i="67"/>
  <c r="H153" i="67"/>
  <c r="S152" i="67"/>
  <c r="K152" i="67"/>
  <c r="H152" i="67"/>
  <c r="S151" i="67"/>
  <c r="H151" i="67"/>
  <c r="V150" i="67"/>
  <c r="S150" i="67"/>
  <c r="H150" i="67"/>
  <c r="S149" i="67"/>
  <c r="H149" i="67"/>
  <c r="V148" i="67"/>
  <c r="S148" i="67"/>
  <c r="H148" i="67"/>
  <c r="S147" i="67"/>
  <c r="H147" i="67"/>
  <c r="V146" i="67"/>
  <c r="S146" i="67"/>
  <c r="K146" i="67"/>
  <c r="H146" i="67"/>
  <c r="H145" i="67"/>
  <c r="V144" i="67"/>
  <c r="H144" i="67"/>
  <c r="S143" i="67"/>
  <c r="H143" i="67"/>
  <c r="S142" i="67"/>
  <c r="K142" i="67"/>
  <c r="H142" i="67"/>
  <c r="S141" i="67"/>
  <c r="H141" i="67"/>
  <c r="V140" i="67"/>
  <c r="S140" i="67"/>
  <c r="K140" i="67"/>
  <c r="H140" i="67"/>
  <c r="S139" i="67"/>
  <c r="H139" i="67"/>
  <c r="K138" i="67"/>
  <c r="H138" i="67"/>
  <c r="S137" i="67"/>
  <c r="H137" i="67"/>
  <c r="V136" i="67"/>
  <c r="S136" i="67"/>
  <c r="K136" i="67"/>
  <c r="H136" i="67"/>
  <c r="M132" i="67"/>
  <c r="B132" i="67"/>
  <c r="S124" i="67"/>
  <c r="H124" i="67"/>
  <c r="V123" i="67"/>
  <c r="S123" i="67"/>
  <c r="H123" i="67"/>
  <c r="S122" i="67"/>
  <c r="H122" i="67"/>
  <c r="V121" i="67"/>
  <c r="S121" i="67"/>
  <c r="K121" i="67"/>
  <c r="H121" i="67"/>
  <c r="S120" i="67"/>
  <c r="H120" i="67"/>
  <c r="V119" i="67"/>
  <c r="S119" i="67"/>
  <c r="K119" i="67"/>
  <c r="H119" i="67"/>
  <c r="S118" i="67"/>
  <c r="H118" i="67"/>
  <c r="K117" i="67"/>
  <c r="H117" i="67"/>
  <c r="S116" i="67"/>
  <c r="H116" i="67"/>
  <c r="V115" i="67"/>
  <c r="S115" i="67"/>
  <c r="H115" i="67"/>
  <c r="S114" i="67"/>
  <c r="H114" i="67"/>
  <c r="V113" i="67"/>
  <c r="S113" i="67"/>
  <c r="K113" i="67"/>
  <c r="H113" i="67"/>
  <c r="H112" i="67"/>
  <c r="V111" i="67"/>
  <c r="K111" i="67"/>
  <c r="H111" i="67"/>
  <c r="S110" i="67"/>
  <c r="H110" i="67"/>
  <c r="V109" i="67"/>
  <c r="S109" i="67"/>
  <c r="K109" i="67"/>
  <c r="H109" i="67"/>
  <c r="S108" i="67"/>
  <c r="H108" i="67"/>
  <c r="V107" i="67"/>
  <c r="S107" i="67"/>
  <c r="H107" i="67"/>
  <c r="S106" i="67"/>
  <c r="H106" i="67"/>
  <c r="V105" i="67"/>
  <c r="S105" i="67"/>
  <c r="K105" i="67"/>
  <c r="H105" i="67"/>
  <c r="M101" i="67"/>
  <c r="B101" i="67"/>
  <c r="S93" i="67"/>
  <c r="V92" i="67"/>
  <c r="S92" i="67"/>
  <c r="H91" i="67"/>
  <c r="H90" i="67"/>
  <c r="S89" i="67"/>
  <c r="H89" i="67"/>
  <c r="V88" i="67"/>
  <c r="S88" i="67"/>
  <c r="H88" i="67"/>
  <c r="S87" i="67"/>
  <c r="H87" i="67"/>
  <c r="V86" i="67"/>
  <c r="S86" i="67"/>
  <c r="H86" i="67"/>
  <c r="H85" i="67"/>
  <c r="V84" i="67"/>
  <c r="H84" i="67"/>
  <c r="S83" i="67"/>
  <c r="H83" i="67"/>
  <c r="V82" i="67"/>
  <c r="S82" i="67"/>
  <c r="H82" i="67"/>
  <c r="S81" i="67"/>
  <c r="H81" i="67"/>
  <c r="S80" i="67"/>
  <c r="H80" i="67"/>
  <c r="S79" i="67"/>
  <c r="H79" i="67"/>
  <c r="V78" i="67"/>
  <c r="S78" i="67"/>
  <c r="H78" i="67"/>
  <c r="S77" i="67"/>
  <c r="H77" i="67"/>
  <c r="V76" i="67"/>
  <c r="S76" i="67"/>
  <c r="H76" i="67"/>
  <c r="H75" i="67"/>
  <c r="H74" i="67"/>
  <c r="M70" i="67"/>
  <c r="B70" i="67"/>
  <c r="S62" i="67"/>
  <c r="V61" i="67"/>
  <c r="S61" i="67"/>
  <c r="S60" i="67"/>
  <c r="V59" i="67"/>
  <c r="S59" i="67"/>
  <c r="S58" i="67"/>
  <c r="S56" i="67"/>
  <c r="V55" i="67"/>
  <c r="S55" i="67"/>
  <c r="S54" i="67"/>
  <c r="V53" i="67"/>
  <c r="S53" i="67"/>
  <c r="S52" i="67"/>
  <c r="V51" i="67"/>
  <c r="S51" i="67"/>
  <c r="S50" i="67"/>
  <c r="V49" i="67"/>
  <c r="S49" i="67"/>
  <c r="M39" i="67"/>
  <c r="B39" i="67"/>
  <c r="M8" i="67"/>
  <c r="B8" i="67"/>
  <c r="C92" i="67"/>
  <c r="J92" i="67" s="1"/>
  <c r="I92" i="67"/>
  <c r="J43" i="67"/>
  <c r="U16" i="67"/>
  <c r="U18" i="67"/>
  <c r="U20" i="67"/>
  <c r="U22" i="67"/>
  <c r="U24" i="67"/>
  <c r="U45" i="67"/>
  <c r="U47" i="67"/>
  <c r="I61" i="67"/>
  <c r="I57" i="67"/>
  <c r="I55" i="67"/>
  <c r="I53" i="67"/>
  <c r="I51" i="67"/>
  <c r="I47" i="67"/>
  <c r="I45" i="67"/>
  <c r="I43" i="67"/>
  <c r="T47" i="67"/>
  <c r="T45" i="67"/>
  <c r="T30" i="67"/>
  <c r="T28" i="67"/>
  <c r="T26" i="67"/>
  <c r="T24" i="67"/>
  <c r="T22" i="67"/>
  <c r="T20" i="67"/>
  <c r="T18" i="67"/>
  <c r="T16" i="67"/>
  <c r="T14" i="67"/>
  <c r="U309" i="88"/>
  <c r="U307" i="88"/>
  <c r="U305" i="88"/>
  <c r="U303" i="88"/>
  <c r="U301" i="88"/>
  <c r="U299" i="88"/>
  <c r="U297" i="88"/>
  <c r="U295" i="88"/>
  <c r="U293" i="88"/>
  <c r="U291" i="88"/>
  <c r="U278" i="88"/>
  <c r="U276" i="88"/>
  <c r="U274" i="88"/>
  <c r="U272" i="88"/>
  <c r="U270" i="88"/>
  <c r="U268" i="88"/>
  <c r="U266" i="88"/>
  <c r="U264" i="88"/>
  <c r="U262" i="88"/>
  <c r="U260" i="88"/>
  <c r="U247" i="88"/>
  <c r="U245" i="88"/>
  <c r="U243" i="88"/>
  <c r="U241" i="88"/>
  <c r="U239" i="88"/>
  <c r="U237" i="88"/>
  <c r="U235" i="88"/>
  <c r="U233" i="88"/>
  <c r="U231" i="88"/>
  <c r="U229" i="88"/>
  <c r="U216" i="88"/>
  <c r="U214" i="88"/>
  <c r="U212" i="88"/>
  <c r="U210" i="88"/>
  <c r="U208" i="88"/>
  <c r="U206" i="88"/>
  <c r="U204" i="88"/>
  <c r="U202" i="88"/>
  <c r="U200" i="88"/>
  <c r="U198" i="88"/>
  <c r="U185" i="88"/>
  <c r="U183" i="88"/>
  <c r="U181" i="88"/>
  <c r="U179" i="88"/>
  <c r="U177" i="88"/>
  <c r="U175" i="88"/>
  <c r="U173" i="88"/>
  <c r="U171" i="88"/>
  <c r="U169" i="88"/>
  <c r="U167" i="88"/>
  <c r="U152" i="88"/>
  <c r="U150" i="88"/>
  <c r="U148" i="88"/>
  <c r="U146" i="88"/>
  <c r="U144" i="88"/>
  <c r="U142" i="88"/>
  <c r="U140" i="88"/>
  <c r="U138" i="88"/>
  <c r="U136" i="88"/>
  <c r="U123" i="88"/>
  <c r="U121" i="88"/>
  <c r="U119" i="88"/>
  <c r="U117" i="88"/>
  <c r="U115" i="88"/>
  <c r="U113" i="88"/>
  <c r="U111" i="88"/>
  <c r="H109" i="88"/>
  <c r="R109" i="88" s="1"/>
  <c r="H110" i="88"/>
  <c r="R110" i="88"/>
  <c r="U109" i="88"/>
  <c r="H107" i="88"/>
  <c r="R107" i="88"/>
  <c r="H108" i="88"/>
  <c r="R108" i="88" s="1"/>
  <c r="U107" i="88"/>
  <c r="H105" i="88"/>
  <c r="R105" i="88"/>
  <c r="H106" i="88"/>
  <c r="R106" i="88" s="1"/>
  <c r="U105" i="88"/>
  <c r="H92" i="88"/>
  <c r="R92" i="88" s="1"/>
  <c r="H93" i="88"/>
  <c r="R93" i="88"/>
  <c r="U92" i="88"/>
  <c r="H90" i="88"/>
  <c r="R90" i="88" s="1"/>
  <c r="H91" i="88"/>
  <c r="R91" i="88"/>
  <c r="U90" i="88"/>
  <c r="H88" i="88"/>
  <c r="R88" i="88"/>
  <c r="H89" i="88"/>
  <c r="R89" i="88" s="1"/>
  <c r="U88" i="88"/>
  <c r="H86" i="88"/>
  <c r="R86" i="88"/>
  <c r="H87" i="88"/>
  <c r="R87" i="88" s="1"/>
  <c r="U86" i="88"/>
  <c r="H84" i="88"/>
  <c r="R84" i="88" s="1"/>
  <c r="H85" i="88"/>
  <c r="R85" i="88"/>
  <c r="U84" i="88"/>
  <c r="H82" i="88"/>
  <c r="R82" i="88" s="1"/>
  <c r="H83" i="88"/>
  <c r="R83" i="88"/>
  <c r="U82" i="88"/>
  <c r="H80" i="88"/>
  <c r="R80" i="88"/>
  <c r="H81" i="88"/>
  <c r="R81" i="88" s="1"/>
  <c r="U80" i="88"/>
  <c r="H74" i="88"/>
  <c r="R74" i="88"/>
  <c r="H75" i="88"/>
  <c r="R75" i="88" s="1"/>
  <c r="U74" i="88"/>
  <c r="H45" i="88"/>
  <c r="R45" i="88" s="1"/>
  <c r="H46" i="88"/>
  <c r="R46" i="88"/>
  <c r="U45" i="88"/>
  <c r="H47" i="88"/>
  <c r="R47" i="88" s="1"/>
  <c r="H48" i="88"/>
  <c r="R48" i="88"/>
  <c r="U47" i="88"/>
  <c r="H49" i="88"/>
  <c r="R49" i="88"/>
  <c r="H50" i="88"/>
  <c r="R50" i="88" s="1"/>
  <c r="U49" i="88"/>
  <c r="H51" i="88"/>
  <c r="R51" i="88"/>
  <c r="H52" i="88"/>
  <c r="R52" i="88" s="1"/>
  <c r="U51" i="88"/>
  <c r="H53" i="88"/>
  <c r="R53" i="88" s="1"/>
  <c r="H54" i="88"/>
  <c r="R54" i="88"/>
  <c r="U53" i="88"/>
  <c r="H55" i="88"/>
  <c r="R55" i="88" s="1"/>
  <c r="H56" i="88"/>
  <c r="R56" i="88"/>
  <c r="U55" i="88"/>
  <c r="H57" i="88"/>
  <c r="R57" i="88"/>
  <c r="H58" i="88"/>
  <c r="R58" i="88" s="1"/>
  <c r="U57" i="88"/>
  <c r="H59" i="88"/>
  <c r="R59" i="88"/>
  <c r="H60" i="88"/>
  <c r="R60" i="88" s="1"/>
  <c r="U59" i="88"/>
  <c r="H61" i="88"/>
  <c r="R61" i="88" s="1"/>
  <c r="H62" i="88"/>
  <c r="R62" i="88"/>
  <c r="U61" i="88"/>
  <c r="H76" i="88"/>
  <c r="R76" i="88" s="1"/>
  <c r="H77" i="88"/>
  <c r="R77" i="88"/>
  <c r="U76" i="88"/>
  <c r="H78" i="88"/>
  <c r="R78" i="88"/>
  <c r="H79" i="88"/>
  <c r="R79" i="88" s="1"/>
  <c r="U78" i="88"/>
  <c r="H310" i="88"/>
  <c r="R310" i="88"/>
  <c r="H309" i="88"/>
  <c r="R309" i="88" s="1"/>
  <c r="H308" i="88"/>
  <c r="R308" i="88"/>
  <c r="H307" i="88"/>
  <c r="R307" i="88" s="1"/>
  <c r="H306" i="88"/>
  <c r="R306" i="88"/>
  <c r="H305" i="88"/>
  <c r="R305" i="88" s="1"/>
  <c r="H304" i="88"/>
  <c r="R304" i="88"/>
  <c r="H303" i="88"/>
  <c r="R303" i="88" s="1"/>
  <c r="H302" i="88"/>
  <c r="R302" i="88"/>
  <c r="H301" i="88"/>
  <c r="R301" i="88" s="1"/>
  <c r="H300" i="88"/>
  <c r="R300" i="88"/>
  <c r="H299" i="88"/>
  <c r="R299" i="88" s="1"/>
  <c r="H298" i="88"/>
  <c r="R298" i="88"/>
  <c r="H297" i="88"/>
  <c r="R297" i="88" s="1"/>
  <c r="H296" i="88"/>
  <c r="R296" i="88"/>
  <c r="H295" i="88"/>
  <c r="R295" i="88" s="1"/>
  <c r="H294" i="88"/>
  <c r="R294" i="88"/>
  <c r="H293" i="88"/>
  <c r="R293" i="88" s="1"/>
  <c r="H292" i="88"/>
  <c r="R292" i="88"/>
  <c r="H291" i="88"/>
  <c r="R291" i="88" s="1"/>
  <c r="B287" i="88"/>
  <c r="H279" i="88"/>
  <c r="R279" i="88" s="1"/>
  <c r="H278" i="88"/>
  <c r="R278" i="88"/>
  <c r="H277" i="88"/>
  <c r="R277" i="88" s="1"/>
  <c r="H276" i="88"/>
  <c r="R276" i="88"/>
  <c r="H275" i="88"/>
  <c r="R275" i="88" s="1"/>
  <c r="H274" i="88"/>
  <c r="R274" i="88"/>
  <c r="H273" i="88"/>
  <c r="R273" i="88" s="1"/>
  <c r="H272" i="88"/>
  <c r="R272" i="88"/>
  <c r="H271" i="88"/>
  <c r="R271" i="88" s="1"/>
  <c r="H270" i="88"/>
  <c r="R270" i="88"/>
  <c r="H269" i="88"/>
  <c r="R269" i="88" s="1"/>
  <c r="H268" i="88"/>
  <c r="R268" i="88"/>
  <c r="H267" i="88"/>
  <c r="R267" i="88" s="1"/>
  <c r="H266" i="88"/>
  <c r="R266" i="88"/>
  <c r="H265" i="88"/>
  <c r="R265" i="88" s="1"/>
  <c r="H264" i="88"/>
  <c r="R264" i="88"/>
  <c r="H263" i="88"/>
  <c r="R263" i="88" s="1"/>
  <c r="H262" i="88"/>
  <c r="R262" i="88"/>
  <c r="H261" i="88"/>
  <c r="R261" i="88" s="1"/>
  <c r="H260" i="88"/>
  <c r="R260" i="88"/>
  <c r="B256" i="88"/>
  <c r="H248" i="88"/>
  <c r="R248" i="88" s="1"/>
  <c r="H247" i="88"/>
  <c r="R247" i="88"/>
  <c r="H246" i="88"/>
  <c r="R246" i="88" s="1"/>
  <c r="H245" i="88"/>
  <c r="R245" i="88"/>
  <c r="H244" i="88"/>
  <c r="R244" i="88" s="1"/>
  <c r="H243" i="88"/>
  <c r="R243" i="88"/>
  <c r="H242" i="88"/>
  <c r="R242" i="88" s="1"/>
  <c r="H241" i="88"/>
  <c r="R241" i="88"/>
  <c r="H240" i="88"/>
  <c r="R240" i="88" s="1"/>
  <c r="H239" i="88"/>
  <c r="R239" i="88"/>
  <c r="H238" i="88"/>
  <c r="R238" i="88" s="1"/>
  <c r="H237" i="88"/>
  <c r="R237" i="88"/>
  <c r="H236" i="88"/>
  <c r="R236" i="88" s="1"/>
  <c r="H235" i="88"/>
  <c r="R235" i="88"/>
  <c r="H234" i="88"/>
  <c r="R234" i="88" s="1"/>
  <c r="H233" i="88"/>
  <c r="R233" i="88"/>
  <c r="H232" i="88"/>
  <c r="R232" i="88" s="1"/>
  <c r="H231" i="88"/>
  <c r="R231" i="88"/>
  <c r="H230" i="88"/>
  <c r="R230" i="88" s="1"/>
  <c r="H229" i="88"/>
  <c r="R229" i="88"/>
  <c r="B225" i="88"/>
  <c r="H217" i="88"/>
  <c r="R217" i="88"/>
  <c r="H216" i="88"/>
  <c r="R216" i="88" s="1"/>
  <c r="H215" i="88"/>
  <c r="R215" i="88"/>
  <c r="H214" i="88"/>
  <c r="R214" i="88" s="1"/>
  <c r="H213" i="88"/>
  <c r="R213" i="88"/>
  <c r="H212" i="88"/>
  <c r="R212" i="88" s="1"/>
  <c r="H211" i="88"/>
  <c r="R211" i="88"/>
  <c r="H210" i="88"/>
  <c r="R210" i="88" s="1"/>
  <c r="H209" i="88"/>
  <c r="R209" i="88"/>
  <c r="H208" i="88"/>
  <c r="R208" i="88" s="1"/>
  <c r="H207" i="88"/>
  <c r="R207" i="88"/>
  <c r="H206" i="88"/>
  <c r="R206" i="88" s="1"/>
  <c r="H205" i="88"/>
  <c r="R205" i="88"/>
  <c r="H204" i="88"/>
  <c r="R204" i="88" s="1"/>
  <c r="H203" i="88"/>
  <c r="R203" i="88"/>
  <c r="H202" i="88"/>
  <c r="R202" i="88" s="1"/>
  <c r="H201" i="88"/>
  <c r="R201" i="88"/>
  <c r="H200" i="88"/>
  <c r="R200" i="88" s="1"/>
  <c r="H199" i="88"/>
  <c r="R199" i="88"/>
  <c r="H198" i="88"/>
  <c r="R198" i="88" s="1"/>
  <c r="B194" i="88"/>
  <c r="H186" i="88"/>
  <c r="R186" i="88"/>
  <c r="H185" i="88"/>
  <c r="R185" i="88" s="1"/>
  <c r="H184" i="88"/>
  <c r="R184" i="88"/>
  <c r="H183" i="88"/>
  <c r="R183" i="88" s="1"/>
  <c r="H182" i="88"/>
  <c r="R182" i="88"/>
  <c r="H181" i="88"/>
  <c r="R181" i="88" s="1"/>
  <c r="H180" i="88"/>
  <c r="R180" i="88"/>
  <c r="H179" i="88"/>
  <c r="R179" i="88" s="1"/>
  <c r="H178" i="88"/>
  <c r="R178" i="88"/>
  <c r="H177" i="88"/>
  <c r="R177" i="88" s="1"/>
  <c r="H176" i="88"/>
  <c r="R176" i="88"/>
  <c r="H175" i="88"/>
  <c r="R175" i="88" s="1"/>
  <c r="H174" i="88"/>
  <c r="R174" i="88"/>
  <c r="H173" i="88"/>
  <c r="R173" i="88" s="1"/>
  <c r="H172" i="88"/>
  <c r="R172" i="88"/>
  <c r="H171" i="88"/>
  <c r="R171" i="88" s="1"/>
  <c r="H170" i="88"/>
  <c r="R170" i="88"/>
  <c r="H169" i="88"/>
  <c r="R169" i="88" s="1"/>
  <c r="H168" i="88"/>
  <c r="R168" i="88"/>
  <c r="H167" i="88"/>
  <c r="R167" i="88" s="1"/>
  <c r="B163" i="88"/>
  <c r="H153" i="88"/>
  <c r="R153" i="88" s="1"/>
  <c r="H152" i="88"/>
  <c r="R152" i="88"/>
  <c r="H151" i="88"/>
  <c r="R151" i="88" s="1"/>
  <c r="H150" i="88"/>
  <c r="R150" i="88"/>
  <c r="H149" i="88"/>
  <c r="R149" i="88" s="1"/>
  <c r="H148" i="88"/>
  <c r="R148" i="88"/>
  <c r="H147" i="88"/>
  <c r="R147" i="88" s="1"/>
  <c r="H146" i="88"/>
  <c r="R146" i="88"/>
  <c r="H145" i="88"/>
  <c r="R145" i="88" s="1"/>
  <c r="H144" i="88"/>
  <c r="R144" i="88"/>
  <c r="H143" i="88"/>
  <c r="R143" i="88" s="1"/>
  <c r="H142" i="88"/>
  <c r="R142" i="88"/>
  <c r="H141" i="88"/>
  <c r="R141" i="88" s="1"/>
  <c r="H140" i="88"/>
  <c r="R140" i="88"/>
  <c r="H139" i="88"/>
  <c r="R139" i="88" s="1"/>
  <c r="H138" i="88"/>
  <c r="R138" i="88"/>
  <c r="H137" i="88"/>
  <c r="R137" i="88" s="1"/>
  <c r="H136" i="88"/>
  <c r="R136" i="88"/>
  <c r="B132" i="88"/>
  <c r="H124" i="88"/>
  <c r="R124" i="88" s="1"/>
  <c r="H123" i="88"/>
  <c r="R123" i="88"/>
  <c r="H122" i="88"/>
  <c r="R122" i="88" s="1"/>
  <c r="H121" i="88"/>
  <c r="R121" i="88"/>
  <c r="H120" i="88"/>
  <c r="R120" i="88" s="1"/>
  <c r="H119" i="88"/>
  <c r="R119" i="88"/>
  <c r="H118" i="88"/>
  <c r="R118" i="88" s="1"/>
  <c r="H117" i="88"/>
  <c r="R117" i="88"/>
  <c r="H116" i="88"/>
  <c r="R116" i="88" s="1"/>
  <c r="H115" i="88"/>
  <c r="R115" i="88"/>
  <c r="H114" i="88"/>
  <c r="R114" i="88" s="1"/>
  <c r="H113" i="88"/>
  <c r="R113" i="88"/>
  <c r="H112" i="88"/>
  <c r="R112" i="88" s="1"/>
  <c r="H111" i="88"/>
  <c r="R111" i="88"/>
  <c r="B101" i="88"/>
  <c r="B70" i="88"/>
  <c r="B39" i="88"/>
  <c r="B8" i="88"/>
  <c r="H155" i="88"/>
  <c r="R155" i="88" s="1"/>
  <c r="H154" i="88"/>
  <c r="R154" i="88"/>
  <c r="U154" i="88"/>
  <c r="P5" i="160"/>
  <c r="L5" i="160"/>
  <c r="H5" i="160"/>
  <c r="H45" i="89"/>
  <c r="U45" i="89" s="1"/>
  <c r="H46" i="89"/>
  <c r="U46" i="89"/>
  <c r="H47" i="89"/>
  <c r="U47" i="89" s="1"/>
  <c r="H48" i="89"/>
  <c r="U48" i="89"/>
  <c r="H49" i="89"/>
  <c r="U49" i="89" s="1"/>
  <c r="H50" i="89"/>
  <c r="U50" i="89"/>
  <c r="H51" i="89"/>
  <c r="U51" i="89" s="1"/>
  <c r="H52" i="89"/>
  <c r="U52" i="89"/>
  <c r="H53" i="89"/>
  <c r="U53" i="89" s="1"/>
  <c r="H54" i="89"/>
  <c r="U54" i="89"/>
  <c r="H55" i="89"/>
  <c r="U55" i="89" s="1"/>
  <c r="H56" i="89"/>
  <c r="U56" i="89"/>
  <c r="H57" i="89"/>
  <c r="U57" i="89" s="1"/>
  <c r="H58" i="89"/>
  <c r="U58" i="89"/>
  <c r="H59" i="89"/>
  <c r="U59" i="89" s="1"/>
  <c r="H60" i="89"/>
  <c r="U60" i="89"/>
  <c r="H61" i="89"/>
  <c r="U61" i="89" s="1"/>
  <c r="H62" i="89"/>
  <c r="U62" i="89"/>
  <c r="H74" i="89"/>
  <c r="U74" i="89" s="1"/>
  <c r="H75" i="89"/>
  <c r="U75" i="89"/>
  <c r="H76" i="89"/>
  <c r="U76" i="89" s="1"/>
  <c r="H77" i="89"/>
  <c r="U77" i="89" s="1"/>
  <c r="H78" i="89"/>
  <c r="U78" i="89" s="1"/>
  <c r="H79" i="89"/>
  <c r="U79" i="89" s="1"/>
  <c r="H80" i="89"/>
  <c r="U80" i="89" s="1"/>
  <c r="H81" i="89"/>
  <c r="U81" i="89"/>
  <c r="H82" i="89"/>
  <c r="U82" i="89" s="1"/>
  <c r="H83" i="89"/>
  <c r="U83" i="89"/>
  <c r="H84" i="89"/>
  <c r="U84" i="89" s="1"/>
  <c r="H85" i="89"/>
  <c r="U85" i="89" s="1"/>
  <c r="H86" i="89"/>
  <c r="U86" i="89" s="1"/>
  <c r="H87" i="89"/>
  <c r="U87" i="89" s="1"/>
  <c r="H88" i="89"/>
  <c r="U88" i="89" s="1"/>
  <c r="H89" i="89"/>
  <c r="U89" i="89"/>
  <c r="H90" i="89"/>
  <c r="U90" i="89" s="1"/>
  <c r="H91" i="89"/>
  <c r="U91" i="89"/>
  <c r="H92" i="89"/>
  <c r="U92" i="89" s="1"/>
  <c r="H93" i="89"/>
  <c r="U93" i="89" s="1"/>
  <c r="H105" i="89"/>
  <c r="U105" i="89" s="1"/>
  <c r="H106" i="89"/>
  <c r="U106" i="89" s="1"/>
  <c r="H107" i="89"/>
  <c r="U107" i="89" s="1"/>
  <c r="H108" i="89"/>
  <c r="U108" i="89"/>
  <c r="H109" i="89"/>
  <c r="U109" i="89" s="1"/>
  <c r="H110" i="89"/>
  <c r="U110" i="89"/>
  <c r="H310" i="89"/>
  <c r="U310" i="89" s="1"/>
  <c r="H309" i="89"/>
  <c r="U309" i="89" s="1"/>
  <c r="H308" i="89"/>
  <c r="U308" i="89" s="1"/>
  <c r="H307" i="89"/>
  <c r="U307" i="89" s="1"/>
  <c r="H306" i="89"/>
  <c r="U306" i="89" s="1"/>
  <c r="H305" i="89"/>
  <c r="U305" i="89"/>
  <c r="H304" i="89"/>
  <c r="U304" i="89" s="1"/>
  <c r="H303" i="89"/>
  <c r="U303" i="89"/>
  <c r="H302" i="89"/>
  <c r="U302" i="89" s="1"/>
  <c r="H301" i="89"/>
  <c r="U301" i="89" s="1"/>
  <c r="H300" i="89"/>
  <c r="U300" i="89" s="1"/>
  <c r="H299" i="89"/>
  <c r="U299" i="89" s="1"/>
  <c r="H298" i="89"/>
  <c r="U298" i="89" s="1"/>
  <c r="H297" i="89"/>
  <c r="U297" i="89"/>
  <c r="H296" i="89"/>
  <c r="U296" i="89" s="1"/>
  <c r="H295" i="89"/>
  <c r="U295" i="89"/>
  <c r="H294" i="89"/>
  <c r="U294" i="89" s="1"/>
  <c r="H293" i="89"/>
  <c r="U293" i="89" s="1"/>
  <c r="H292" i="89"/>
  <c r="U292" i="89" s="1"/>
  <c r="H291" i="89"/>
  <c r="U291" i="89" s="1"/>
  <c r="B287" i="89"/>
  <c r="H279" i="89"/>
  <c r="U279" i="89"/>
  <c r="H278" i="89"/>
  <c r="U278" i="89" s="1"/>
  <c r="H277" i="89"/>
  <c r="U277" i="89"/>
  <c r="H276" i="89"/>
  <c r="U276" i="89" s="1"/>
  <c r="H275" i="89"/>
  <c r="U275" i="89"/>
  <c r="H274" i="89"/>
  <c r="U274" i="89" s="1"/>
  <c r="H273" i="89"/>
  <c r="U273" i="89"/>
  <c r="H272" i="89"/>
  <c r="U272" i="89" s="1"/>
  <c r="H271" i="89"/>
  <c r="U271" i="89"/>
  <c r="H270" i="89"/>
  <c r="U270" i="89" s="1"/>
  <c r="H269" i="89"/>
  <c r="U269" i="89"/>
  <c r="H268" i="89"/>
  <c r="U268" i="89" s="1"/>
  <c r="H267" i="89"/>
  <c r="U267" i="89"/>
  <c r="H266" i="89"/>
  <c r="U266" i="89" s="1"/>
  <c r="H265" i="89"/>
  <c r="U265" i="89"/>
  <c r="H264" i="89"/>
  <c r="U264" i="89" s="1"/>
  <c r="H263" i="89"/>
  <c r="U263" i="89"/>
  <c r="H262" i="89"/>
  <c r="U262" i="89" s="1"/>
  <c r="H261" i="89"/>
  <c r="U261" i="89"/>
  <c r="H260" i="89"/>
  <c r="U260" i="89" s="1"/>
  <c r="B256" i="89"/>
  <c r="H248" i="89"/>
  <c r="U248" i="89"/>
  <c r="H247" i="89"/>
  <c r="U247" i="89" s="1"/>
  <c r="H246" i="89"/>
  <c r="U246" i="89" s="1"/>
  <c r="H245" i="89"/>
  <c r="U245" i="89" s="1"/>
  <c r="H244" i="89"/>
  <c r="U244" i="89" s="1"/>
  <c r="H243" i="89"/>
  <c r="U243" i="89" s="1"/>
  <c r="H242" i="89"/>
  <c r="U242" i="89"/>
  <c r="H241" i="89"/>
  <c r="U241" i="89" s="1"/>
  <c r="H240" i="89"/>
  <c r="U240" i="89"/>
  <c r="H239" i="89"/>
  <c r="U239" i="89" s="1"/>
  <c r="H238" i="89"/>
  <c r="U238" i="89" s="1"/>
  <c r="H237" i="89"/>
  <c r="U237" i="89" s="1"/>
  <c r="H236" i="89"/>
  <c r="U236" i="89" s="1"/>
  <c r="H235" i="89"/>
  <c r="U235" i="89" s="1"/>
  <c r="H234" i="89"/>
  <c r="U234" i="89"/>
  <c r="H233" i="89"/>
  <c r="U233" i="89" s="1"/>
  <c r="H232" i="89"/>
  <c r="U232" i="89"/>
  <c r="H231" i="89"/>
  <c r="U231" i="89" s="1"/>
  <c r="H230" i="89"/>
  <c r="U230" i="89" s="1"/>
  <c r="H229" i="89"/>
  <c r="U229" i="89" s="1"/>
  <c r="B225" i="89"/>
  <c r="H217" i="89"/>
  <c r="U217" i="89" s="1"/>
  <c r="H216" i="89"/>
  <c r="U216" i="89"/>
  <c r="H215" i="89"/>
  <c r="U215" i="89" s="1"/>
  <c r="H214" i="89"/>
  <c r="U214" i="89"/>
  <c r="H213" i="89"/>
  <c r="U213" i="89" s="1"/>
  <c r="H212" i="89"/>
  <c r="U212" i="89"/>
  <c r="H211" i="89"/>
  <c r="U211" i="89" s="1"/>
  <c r="H210" i="89"/>
  <c r="U210" i="89"/>
  <c r="H209" i="89"/>
  <c r="U209" i="89" s="1"/>
  <c r="H208" i="89"/>
  <c r="U208" i="89"/>
  <c r="H207" i="89"/>
  <c r="U207" i="89" s="1"/>
  <c r="H206" i="89"/>
  <c r="U206" i="89"/>
  <c r="H205" i="89"/>
  <c r="U205" i="89" s="1"/>
  <c r="H204" i="89"/>
  <c r="U204" i="89"/>
  <c r="H203" i="89"/>
  <c r="U203" i="89" s="1"/>
  <c r="H202" i="89"/>
  <c r="U202" i="89"/>
  <c r="H201" i="89"/>
  <c r="U201" i="89" s="1"/>
  <c r="H200" i="89"/>
  <c r="U200" i="89"/>
  <c r="H199" i="89"/>
  <c r="U199" i="89" s="1"/>
  <c r="H198" i="89"/>
  <c r="U198" i="89"/>
  <c r="B194" i="89"/>
  <c r="H186" i="89"/>
  <c r="U186" i="89" s="1"/>
  <c r="H185" i="89"/>
  <c r="U185" i="89" s="1"/>
  <c r="H184" i="89"/>
  <c r="U184" i="89" s="1"/>
  <c r="H183" i="89"/>
  <c r="U183" i="89" s="1"/>
  <c r="H182" i="89"/>
  <c r="U182" i="89" s="1"/>
  <c r="H181" i="89"/>
  <c r="U181" i="89"/>
  <c r="H180" i="89"/>
  <c r="U180" i="89" s="1"/>
  <c r="H179" i="89"/>
  <c r="U179" i="89"/>
  <c r="H178" i="89"/>
  <c r="U178" i="89" s="1"/>
  <c r="H177" i="89"/>
  <c r="U177" i="89" s="1"/>
  <c r="H176" i="89"/>
  <c r="U176" i="89" s="1"/>
  <c r="H175" i="89"/>
  <c r="U175" i="89" s="1"/>
  <c r="H174" i="89"/>
  <c r="U174" i="89" s="1"/>
  <c r="H173" i="89"/>
  <c r="U173" i="89"/>
  <c r="H172" i="89"/>
  <c r="U172" i="89" s="1"/>
  <c r="H171" i="89"/>
  <c r="U171" i="89"/>
  <c r="H170" i="89"/>
  <c r="U170" i="89" s="1"/>
  <c r="H169" i="89"/>
  <c r="U169" i="89" s="1"/>
  <c r="H168" i="89"/>
  <c r="U168" i="89" s="1"/>
  <c r="H167" i="89"/>
  <c r="U167" i="89" s="1"/>
  <c r="B163" i="89"/>
  <c r="H155" i="89"/>
  <c r="U155" i="89"/>
  <c r="H154" i="89"/>
  <c r="U154" i="89" s="1"/>
  <c r="H153" i="89"/>
  <c r="U153" i="89"/>
  <c r="H152" i="89"/>
  <c r="U152" i="89" s="1"/>
  <c r="H151" i="89"/>
  <c r="U151" i="89"/>
  <c r="H150" i="89"/>
  <c r="U150" i="89" s="1"/>
  <c r="H149" i="89"/>
  <c r="U149" i="89"/>
  <c r="H148" i="89"/>
  <c r="U148" i="89" s="1"/>
  <c r="H147" i="89"/>
  <c r="U147" i="89"/>
  <c r="H146" i="89"/>
  <c r="U146" i="89" s="1"/>
  <c r="H145" i="89"/>
  <c r="U145" i="89"/>
  <c r="H144" i="89"/>
  <c r="U144" i="89" s="1"/>
  <c r="H143" i="89"/>
  <c r="U143" i="89"/>
  <c r="H142" i="89"/>
  <c r="U142" i="89" s="1"/>
  <c r="H141" i="89"/>
  <c r="U141" i="89"/>
  <c r="H140" i="89"/>
  <c r="U140" i="89" s="1"/>
  <c r="H139" i="89"/>
  <c r="U139" i="89"/>
  <c r="H138" i="89"/>
  <c r="U138" i="89" s="1"/>
  <c r="H137" i="89"/>
  <c r="U137" i="89"/>
  <c r="H136" i="89"/>
  <c r="U136" i="89" s="1"/>
  <c r="B132" i="89"/>
  <c r="H124" i="89"/>
  <c r="U124" i="89"/>
  <c r="H123" i="89"/>
  <c r="U123" i="89" s="1"/>
  <c r="H122" i="89"/>
  <c r="U122" i="89" s="1"/>
  <c r="H121" i="89"/>
  <c r="U121" i="89" s="1"/>
  <c r="H120" i="89"/>
  <c r="U120" i="89" s="1"/>
  <c r="H119" i="89"/>
  <c r="U119" i="89" s="1"/>
  <c r="H118" i="89"/>
  <c r="U118" i="89"/>
  <c r="H117" i="89"/>
  <c r="U117" i="89" s="1"/>
  <c r="H116" i="89"/>
  <c r="U116" i="89"/>
  <c r="H115" i="89"/>
  <c r="U115" i="89" s="1"/>
  <c r="H114" i="89"/>
  <c r="U114" i="89" s="1"/>
  <c r="H113" i="89"/>
  <c r="U113" i="89" s="1"/>
  <c r="H112" i="89"/>
  <c r="U112" i="89" s="1"/>
  <c r="H111" i="89"/>
  <c r="U111" i="89" s="1"/>
  <c r="B101" i="89"/>
  <c r="B70" i="89"/>
  <c r="L154" i="68"/>
  <c r="N154" i="68"/>
  <c r="L152" i="68"/>
  <c r="N152" i="68"/>
  <c r="U152" i="68" s="1"/>
  <c r="L150" i="68"/>
  <c r="N150" i="68"/>
  <c r="L148" i="68"/>
  <c r="N148" i="68"/>
  <c r="L146" i="68"/>
  <c r="N146" i="68"/>
  <c r="L144" i="68"/>
  <c r="U144" i="68" s="1"/>
  <c r="N144" i="68"/>
  <c r="T144" i="68" s="1"/>
  <c r="L142" i="68"/>
  <c r="N142" i="68"/>
  <c r="L140" i="68"/>
  <c r="N140" i="68"/>
  <c r="L138" i="68"/>
  <c r="N138" i="68"/>
  <c r="L136" i="68"/>
  <c r="U136" i="68" s="1"/>
  <c r="N136" i="68"/>
  <c r="T136" i="68" s="1"/>
  <c r="A154" i="68"/>
  <c r="C154" i="68"/>
  <c r="A152" i="68"/>
  <c r="J152" i="68" s="1"/>
  <c r="C152" i="68"/>
  <c r="A150" i="68"/>
  <c r="C150" i="68"/>
  <c r="A148" i="68"/>
  <c r="C148" i="68"/>
  <c r="A146" i="68"/>
  <c r="C146" i="68"/>
  <c r="A144" i="68"/>
  <c r="J144" i="68" s="1"/>
  <c r="C144" i="68"/>
  <c r="A142" i="68"/>
  <c r="C142" i="68"/>
  <c r="A140" i="68"/>
  <c r="C140" i="68"/>
  <c r="A138" i="68"/>
  <c r="C138" i="68"/>
  <c r="A136" i="68"/>
  <c r="I136" i="68" s="1"/>
  <c r="C136" i="68"/>
  <c r="L123" i="68"/>
  <c r="V123" i="68" s="1"/>
  <c r="N123" i="68"/>
  <c r="L121" i="68"/>
  <c r="N121" i="68"/>
  <c r="L119" i="68"/>
  <c r="N119" i="68"/>
  <c r="L117" i="68"/>
  <c r="U117" i="68" s="1"/>
  <c r="N117" i="68"/>
  <c r="T117" i="68" s="1"/>
  <c r="L115" i="68"/>
  <c r="V115" i="68" s="1"/>
  <c r="N115" i="68"/>
  <c r="L113" i="68"/>
  <c r="N113" i="68"/>
  <c r="L111" i="68"/>
  <c r="N111" i="68"/>
  <c r="L109" i="68"/>
  <c r="U109" i="68" s="1"/>
  <c r="N109" i="68"/>
  <c r="T109" i="68" s="1"/>
  <c r="L107" i="68"/>
  <c r="V107" i="68" s="1"/>
  <c r="N107" i="68"/>
  <c r="L105" i="68"/>
  <c r="N105" i="68"/>
  <c r="A123" i="68"/>
  <c r="K123" i="68" s="1"/>
  <c r="C123" i="68"/>
  <c r="A121" i="68"/>
  <c r="C121" i="68"/>
  <c r="A119" i="68"/>
  <c r="C119" i="68"/>
  <c r="A117" i="68"/>
  <c r="J117" i="68" s="1"/>
  <c r="C117" i="68"/>
  <c r="A115" i="68"/>
  <c r="I115" i="68" s="1"/>
  <c r="C115" i="68"/>
  <c r="A113" i="68"/>
  <c r="C113" i="68"/>
  <c r="A111" i="68"/>
  <c r="C111" i="68"/>
  <c r="A109" i="68"/>
  <c r="J109" i="68" s="1"/>
  <c r="C109" i="68"/>
  <c r="A107" i="68"/>
  <c r="K107" i="68" s="1"/>
  <c r="C107" i="68"/>
  <c r="A105" i="68"/>
  <c r="I105" i="68" s="1"/>
  <c r="C105" i="68"/>
  <c r="L92" i="68"/>
  <c r="N92" i="68"/>
  <c r="L90" i="68"/>
  <c r="U90" i="68" s="1"/>
  <c r="N90" i="68"/>
  <c r="L88" i="68"/>
  <c r="V88" i="68" s="1"/>
  <c r="N88" i="68"/>
  <c r="L86" i="68"/>
  <c r="N86" i="68"/>
  <c r="L84" i="68"/>
  <c r="N84" i="68"/>
  <c r="L82" i="68"/>
  <c r="U82" i="68" s="1"/>
  <c r="N82" i="68"/>
  <c r="L80" i="68"/>
  <c r="V80" i="68" s="1"/>
  <c r="N80" i="68"/>
  <c r="L78" i="68"/>
  <c r="N78" i="68"/>
  <c r="L76" i="68"/>
  <c r="N76" i="68"/>
  <c r="L74" i="68"/>
  <c r="U74" i="68" s="1"/>
  <c r="N74" i="68"/>
  <c r="A92" i="68"/>
  <c r="C92" i="68"/>
  <c r="A90" i="68"/>
  <c r="J90" i="68" s="1"/>
  <c r="C90" i="68"/>
  <c r="A88" i="68"/>
  <c r="K88" i="68" s="1"/>
  <c r="C88" i="68"/>
  <c r="A86" i="68"/>
  <c r="I86" i="68" s="1"/>
  <c r="C86" i="68"/>
  <c r="A84" i="68"/>
  <c r="C84" i="68"/>
  <c r="A82" i="68"/>
  <c r="J82" i="68" s="1"/>
  <c r="C82" i="68"/>
  <c r="A80" i="68"/>
  <c r="K80" i="68" s="1"/>
  <c r="C80" i="68"/>
  <c r="A78" i="68"/>
  <c r="I78" i="68" s="1"/>
  <c r="C78" i="68"/>
  <c r="A76" i="68"/>
  <c r="C76" i="68"/>
  <c r="A74" i="68"/>
  <c r="J74" i="68" s="1"/>
  <c r="C74" i="68"/>
  <c r="L61" i="68"/>
  <c r="V61" i="68" s="1"/>
  <c r="N61" i="68"/>
  <c r="L59" i="68"/>
  <c r="N59" i="68"/>
  <c r="L57" i="68"/>
  <c r="N57" i="68"/>
  <c r="L55" i="68"/>
  <c r="U55" i="68" s="1"/>
  <c r="N55" i="68"/>
  <c r="L53" i="68"/>
  <c r="V53" i="68" s="1"/>
  <c r="N53" i="68"/>
  <c r="L51" i="68"/>
  <c r="N51" i="68"/>
  <c r="L49" i="68"/>
  <c r="N49" i="68"/>
  <c r="L47" i="68"/>
  <c r="U47" i="68" s="1"/>
  <c r="N47" i="68"/>
  <c r="S47" i="68" s="1"/>
  <c r="L45" i="68"/>
  <c r="V45" i="68" s="1"/>
  <c r="N45" i="68"/>
  <c r="L43" i="68"/>
  <c r="N43" i="68"/>
  <c r="S43" i="68" s="1"/>
  <c r="A61" i="68"/>
  <c r="C61" i="68"/>
  <c r="A59" i="68"/>
  <c r="J59" i="68" s="1"/>
  <c r="C59" i="68"/>
  <c r="A57" i="68"/>
  <c r="J57" i="68" s="1"/>
  <c r="C57" i="68"/>
  <c r="A55" i="68"/>
  <c r="J55" i="68" s="1"/>
  <c r="C55" i="68"/>
  <c r="A53" i="68"/>
  <c r="J53" i="68" s="1"/>
  <c r="C53" i="68"/>
  <c r="A51" i="68"/>
  <c r="J51" i="68" s="1"/>
  <c r="C51" i="68"/>
  <c r="A49" i="68"/>
  <c r="J49" i="68" s="1"/>
  <c r="C49" i="68"/>
  <c r="A47" i="68"/>
  <c r="J47" i="68" s="1"/>
  <c r="C47" i="68"/>
  <c r="A45" i="68"/>
  <c r="J45" i="68" s="1"/>
  <c r="C45" i="68"/>
  <c r="A43" i="68"/>
  <c r="J43" i="68" s="1"/>
  <c r="C43" i="68"/>
  <c r="L30" i="68"/>
  <c r="L28" i="68"/>
  <c r="L26" i="68"/>
  <c r="L24" i="68"/>
  <c r="V24" i="68" s="1"/>
  <c r="L22" i="68"/>
  <c r="L20" i="68"/>
  <c r="L18" i="68"/>
  <c r="L16" i="68"/>
  <c r="V16" i="68" s="1"/>
  <c r="L14" i="68"/>
  <c r="L12" i="68"/>
  <c r="A30" i="68"/>
  <c r="C30" i="68"/>
  <c r="A28" i="68"/>
  <c r="C28" i="68"/>
  <c r="A26" i="68"/>
  <c r="C26" i="68"/>
  <c r="A24" i="68"/>
  <c r="K24" i="68" s="1"/>
  <c r="C24" i="68"/>
  <c r="A22" i="68"/>
  <c r="C22" i="68"/>
  <c r="A20" i="68"/>
  <c r="C20" i="68"/>
  <c r="A18" i="68"/>
  <c r="C18" i="68"/>
  <c r="A16" i="68"/>
  <c r="K16" i="68" s="1"/>
  <c r="C16" i="68"/>
  <c r="A14" i="68"/>
  <c r="K14" i="68" s="1"/>
  <c r="C14" i="68"/>
  <c r="A12" i="68"/>
  <c r="C12" i="68"/>
  <c r="I154" i="68"/>
  <c r="I152" i="68"/>
  <c r="I150" i="68"/>
  <c r="I146" i="68"/>
  <c r="I144" i="68"/>
  <c r="I142" i="68"/>
  <c r="I138" i="68"/>
  <c r="I123" i="68"/>
  <c r="I119" i="68"/>
  <c r="I117" i="68"/>
  <c r="I111" i="68"/>
  <c r="I109" i="68"/>
  <c r="I107" i="68"/>
  <c r="I92" i="68"/>
  <c r="I90" i="68"/>
  <c r="I88" i="68"/>
  <c r="I84" i="68"/>
  <c r="I82" i="68"/>
  <c r="I80" i="68"/>
  <c r="I76" i="68"/>
  <c r="I74" i="68"/>
  <c r="H61" i="68"/>
  <c r="H62" i="68"/>
  <c r="K61" i="68"/>
  <c r="J61" i="68"/>
  <c r="J154" i="68"/>
  <c r="J150" i="68"/>
  <c r="J148" i="68"/>
  <c r="J146" i="68"/>
  <c r="J142" i="68"/>
  <c r="J140" i="68"/>
  <c r="J138" i="68"/>
  <c r="J123" i="68"/>
  <c r="J121" i="68"/>
  <c r="J119" i="68"/>
  <c r="J115" i="68"/>
  <c r="J113" i="68"/>
  <c r="J111" i="68"/>
  <c r="J107" i="68"/>
  <c r="J105" i="68"/>
  <c r="J92" i="68"/>
  <c r="J88" i="68"/>
  <c r="J86" i="68"/>
  <c r="J84" i="68"/>
  <c r="J80" i="68"/>
  <c r="J78" i="68"/>
  <c r="J76" i="68"/>
  <c r="H59" i="68"/>
  <c r="H60" i="68"/>
  <c r="K59" i="68"/>
  <c r="H57" i="68"/>
  <c r="H58" i="68"/>
  <c r="K57" i="68"/>
  <c r="H55" i="68"/>
  <c r="H56" i="68"/>
  <c r="K55" i="68"/>
  <c r="H53" i="68"/>
  <c r="H54" i="68"/>
  <c r="K53" i="68"/>
  <c r="H51" i="68"/>
  <c r="H52" i="68"/>
  <c r="K51" i="68"/>
  <c r="H49" i="68"/>
  <c r="H50" i="68"/>
  <c r="K49" i="68"/>
  <c r="H47" i="68"/>
  <c r="H48" i="68"/>
  <c r="K47" i="68"/>
  <c r="H45" i="68"/>
  <c r="H46" i="68"/>
  <c r="K45" i="68"/>
  <c r="H43" i="68"/>
  <c r="H44" i="68"/>
  <c r="K43" i="68"/>
  <c r="K30" i="68"/>
  <c r="V12" i="68"/>
  <c r="V14" i="68"/>
  <c r="V18" i="68"/>
  <c r="V20" i="68"/>
  <c r="V22" i="68"/>
  <c r="V26" i="68"/>
  <c r="V28" i="68"/>
  <c r="V30" i="68"/>
  <c r="K18" i="68"/>
  <c r="K20" i="68"/>
  <c r="K22" i="68"/>
  <c r="K26" i="68"/>
  <c r="K28" i="68"/>
  <c r="K12" i="68"/>
  <c r="K74" i="68"/>
  <c r="K76" i="68"/>
  <c r="K78" i="68"/>
  <c r="K82" i="68"/>
  <c r="K84" i="68"/>
  <c r="K86" i="68"/>
  <c r="K90" i="68"/>
  <c r="K92" i="68"/>
  <c r="K105" i="68"/>
  <c r="K109" i="68"/>
  <c r="K111" i="68"/>
  <c r="K113" i="68"/>
  <c r="K117" i="68"/>
  <c r="K119" i="68"/>
  <c r="K121" i="68"/>
  <c r="K136" i="68"/>
  <c r="K138" i="68"/>
  <c r="K140" i="68"/>
  <c r="K142" i="68"/>
  <c r="K144" i="68"/>
  <c r="K146" i="68"/>
  <c r="K148" i="68"/>
  <c r="K150" i="68"/>
  <c r="K152" i="68"/>
  <c r="K154" i="68"/>
  <c r="V43" i="68"/>
  <c r="V47" i="68"/>
  <c r="V49" i="68"/>
  <c r="V51" i="68"/>
  <c r="V55" i="68"/>
  <c r="V57" i="68"/>
  <c r="V59" i="68"/>
  <c r="V74" i="68"/>
  <c r="V76" i="68"/>
  <c r="V78" i="68"/>
  <c r="V82" i="68"/>
  <c r="V84" i="68"/>
  <c r="V86" i="68"/>
  <c r="V90" i="68"/>
  <c r="V92" i="68"/>
  <c r="V105" i="68"/>
  <c r="V109" i="68"/>
  <c r="V111" i="68"/>
  <c r="V113" i="68"/>
  <c r="V117" i="68"/>
  <c r="V119" i="68"/>
  <c r="V121" i="68"/>
  <c r="V136" i="68"/>
  <c r="V138" i="68"/>
  <c r="V140" i="68"/>
  <c r="V142" i="68"/>
  <c r="V144" i="68"/>
  <c r="V146" i="68"/>
  <c r="V148" i="68"/>
  <c r="V150" i="68"/>
  <c r="V152" i="68"/>
  <c r="V154" i="68"/>
  <c r="S44" i="68"/>
  <c r="S45" i="68"/>
  <c r="S46" i="68"/>
  <c r="S48" i="68"/>
  <c r="U154" i="68"/>
  <c r="U150" i="68"/>
  <c r="U148" i="68"/>
  <c r="U146" i="68"/>
  <c r="U142" i="68"/>
  <c r="U140" i="68"/>
  <c r="U138" i="68"/>
  <c r="U123" i="68"/>
  <c r="U121" i="68"/>
  <c r="U119" i="68"/>
  <c r="U115" i="68"/>
  <c r="U113" i="68"/>
  <c r="U111" i="68"/>
  <c r="U107" i="68"/>
  <c r="U105" i="68"/>
  <c r="U92" i="68"/>
  <c r="U88" i="68"/>
  <c r="U86" i="68"/>
  <c r="U84" i="68"/>
  <c r="U80" i="68"/>
  <c r="U78" i="68"/>
  <c r="U76" i="68"/>
  <c r="U61" i="68"/>
  <c r="U59" i="68"/>
  <c r="U57" i="68"/>
  <c r="U53" i="68"/>
  <c r="U51" i="68"/>
  <c r="U49" i="68"/>
  <c r="U45" i="68"/>
  <c r="U43" i="68"/>
  <c r="U30" i="68"/>
  <c r="U28" i="68"/>
  <c r="U26" i="68"/>
  <c r="U24" i="68"/>
  <c r="U22" i="68"/>
  <c r="U20" i="68"/>
  <c r="U18" i="68"/>
  <c r="U16" i="68"/>
  <c r="U14" i="68"/>
  <c r="I61" i="68"/>
  <c r="I59" i="68"/>
  <c r="I57" i="68"/>
  <c r="I53" i="68"/>
  <c r="I51" i="68"/>
  <c r="I49" i="68"/>
  <c r="I45" i="68"/>
  <c r="I43" i="68"/>
  <c r="T154" i="68"/>
  <c r="T150" i="68"/>
  <c r="T148" i="68"/>
  <c r="T146" i="68"/>
  <c r="T142" i="68"/>
  <c r="T140" i="68"/>
  <c r="T138" i="68"/>
  <c r="T123" i="68"/>
  <c r="T121" i="68"/>
  <c r="T119" i="68"/>
  <c r="T115" i="68"/>
  <c r="T113" i="68"/>
  <c r="T111" i="68"/>
  <c r="T107" i="68"/>
  <c r="T105" i="68"/>
  <c r="T92" i="68"/>
  <c r="T88" i="68"/>
  <c r="T86" i="68"/>
  <c r="T84" i="68"/>
  <c r="T80" i="68"/>
  <c r="T78" i="68"/>
  <c r="T76" i="68"/>
  <c r="T61" i="68"/>
  <c r="T59" i="68"/>
  <c r="T57" i="68"/>
  <c r="T53" i="68"/>
  <c r="T51" i="68"/>
  <c r="T49" i="68"/>
  <c r="T45" i="68"/>
  <c r="T43" i="68"/>
  <c r="T30" i="68"/>
  <c r="T28" i="68"/>
  <c r="T26" i="68"/>
  <c r="T24" i="68"/>
  <c r="T22" i="68"/>
  <c r="T20" i="68"/>
  <c r="T18" i="68"/>
  <c r="T16" i="68"/>
  <c r="T14" i="68"/>
  <c r="S155" i="68"/>
  <c r="H155" i="68"/>
  <c r="S154" i="68"/>
  <c r="H154" i="68"/>
  <c r="S153" i="68"/>
  <c r="H153" i="68"/>
  <c r="S152" i="68"/>
  <c r="H152" i="68"/>
  <c r="S151" i="68"/>
  <c r="H151" i="68"/>
  <c r="S150" i="68"/>
  <c r="H150" i="68"/>
  <c r="S149" i="68"/>
  <c r="H149" i="68"/>
  <c r="S148" i="68"/>
  <c r="H148" i="68"/>
  <c r="S147" i="68"/>
  <c r="H147" i="68"/>
  <c r="S146" i="68"/>
  <c r="H146" i="68"/>
  <c r="S145" i="68"/>
  <c r="H145" i="68"/>
  <c r="S144" i="68"/>
  <c r="H144" i="68"/>
  <c r="S143" i="68"/>
  <c r="H143" i="68"/>
  <c r="S142" i="68"/>
  <c r="H142" i="68"/>
  <c r="S141" i="68"/>
  <c r="H141" i="68"/>
  <c r="S140" i="68"/>
  <c r="H140" i="68"/>
  <c r="S139" i="68"/>
  <c r="H139" i="68"/>
  <c r="S138" i="68"/>
  <c r="H138" i="68"/>
  <c r="S137" i="68"/>
  <c r="H137" i="68"/>
  <c r="S136" i="68"/>
  <c r="H136" i="68"/>
  <c r="M132" i="68"/>
  <c r="B132" i="68"/>
  <c r="S124" i="68"/>
  <c r="H124" i="68"/>
  <c r="S123" i="68"/>
  <c r="H123" i="68"/>
  <c r="S122" i="68"/>
  <c r="H122" i="68"/>
  <c r="S121" i="68"/>
  <c r="H121" i="68"/>
  <c r="S120" i="68"/>
  <c r="H120" i="68"/>
  <c r="S119" i="68"/>
  <c r="H119" i="68"/>
  <c r="S118" i="68"/>
  <c r="H118" i="68"/>
  <c r="S117" i="68"/>
  <c r="H117" i="68"/>
  <c r="S116" i="68"/>
  <c r="H116" i="68"/>
  <c r="S115" i="68"/>
  <c r="H115" i="68"/>
  <c r="S114" i="68"/>
  <c r="H114" i="68"/>
  <c r="S113" i="68"/>
  <c r="H113" i="68"/>
  <c r="S112" i="68"/>
  <c r="H112" i="68"/>
  <c r="S111" i="68"/>
  <c r="H111" i="68"/>
  <c r="S110" i="68"/>
  <c r="H110" i="68"/>
  <c r="S109" i="68"/>
  <c r="H109" i="68"/>
  <c r="S108" i="68"/>
  <c r="H108" i="68"/>
  <c r="S107" i="68"/>
  <c r="H107" i="68"/>
  <c r="S106" i="68"/>
  <c r="H106" i="68"/>
  <c r="S105" i="68"/>
  <c r="H105" i="68"/>
  <c r="M101" i="68"/>
  <c r="B101" i="68"/>
  <c r="S93" i="68"/>
  <c r="H93" i="68"/>
  <c r="S92" i="68"/>
  <c r="H92" i="68"/>
  <c r="S91" i="68"/>
  <c r="H91" i="68"/>
  <c r="S90" i="68"/>
  <c r="H90" i="68"/>
  <c r="S89" i="68"/>
  <c r="H89" i="68"/>
  <c r="S88" i="68"/>
  <c r="H88" i="68"/>
  <c r="S87" i="68"/>
  <c r="H87" i="68"/>
  <c r="S86" i="68"/>
  <c r="H86" i="68"/>
  <c r="S85" i="68"/>
  <c r="H85" i="68"/>
  <c r="S84" i="68"/>
  <c r="H84" i="68"/>
  <c r="S83" i="68"/>
  <c r="H83" i="68"/>
  <c r="S82" i="68"/>
  <c r="H82" i="68"/>
  <c r="S81" i="68"/>
  <c r="H81" i="68"/>
  <c r="S80" i="68"/>
  <c r="H80" i="68"/>
  <c r="S79" i="68"/>
  <c r="H79" i="68"/>
  <c r="S78" i="68"/>
  <c r="H78" i="68"/>
  <c r="S77" i="68"/>
  <c r="H77" i="68"/>
  <c r="S76" i="68"/>
  <c r="H76" i="68"/>
  <c r="S75" i="68"/>
  <c r="H75" i="68"/>
  <c r="S74" i="68"/>
  <c r="H74" i="68"/>
  <c r="M70" i="68"/>
  <c r="B70" i="68"/>
  <c r="S62" i="68"/>
  <c r="S61" i="68"/>
  <c r="S60" i="68"/>
  <c r="S59" i="68"/>
  <c r="S58" i="68"/>
  <c r="S57" i="68"/>
  <c r="S56" i="68"/>
  <c r="S55" i="68"/>
  <c r="S54" i="68"/>
  <c r="S53" i="68"/>
  <c r="S52" i="68"/>
  <c r="S51" i="68"/>
  <c r="S50" i="68"/>
  <c r="S49" i="68"/>
  <c r="M39" i="68"/>
  <c r="B39" i="68"/>
  <c r="B287" i="66"/>
  <c r="B256" i="66"/>
  <c r="B225" i="66"/>
  <c r="B194" i="66"/>
  <c r="B163" i="66"/>
  <c r="B132" i="66"/>
  <c r="B101" i="66"/>
  <c r="B70" i="66"/>
  <c r="B39" i="66"/>
  <c r="H109" i="66"/>
  <c r="U109" i="66" s="1"/>
  <c r="H110" i="66"/>
  <c r="U110" i="66"/>
  <c r="H107" i="66"/>
  <c r="U107" i="66" s="1"/>
  <c r="H108" i="66"/>
  <c r="U108" i="66" s="1"/>
  <c r="H105" i="66"/>
  <c r="U105" i="66" s="1"/>
  <c r="H106" i="66"/>
  <c r="U106" i="66" s="1"/>
  <c r="H92" i="66"/>
  <c r="U92" i="66"/>
  <c r="H93" i="66"/>
  <c r="U93" i="66" s="1"/>
  <c r="H90" i="66"/>
  <c r="U90" i="66"/>
  <c r="H91" i="66"/>
  <c r="U91" i="66" s="1"/>
  <c r="H88" i="66"/>
  <c r="U88" i="66"/>
  <c r="H89" i="66"/>
  <c r="U89" i="66" s="1"/>
  <c r="H86" i="66"/>
  <c r="U86" i="66"/>
  <c r="H87" i="66"/>
  <c r="U87" i="66" s="1"/>
  <c r="H84" i="66"/>
  <c r="U84" i="66"/>
  <c r="H85" i="66"/>
  <c r="U85" i="66" s="1"/>
  <c r="H82" i="66"/>
  <c r="U82" i="66"/>
  <c r="H83" i="66"/>
  <c r="U83" i="66" s="1"/>
  <c r="H80" i="66"/>
  <c r="U80" i="66"/>
  <c r="H81" i="66"/>
  <c r="U81" i="66" s="1"/>
  <c r="H78" i="66"/>
  <c r="U78" i="66"/>
  <c r="H79" i="66"/>
  <c r="U79" i="66" s="1"/>
  <c r="H76" i="66"/>
  <c r="U76" i="66"/>
  <c r="H77" i="66"/>
  <c r="U77" i="66" s="1"/>
  <c r="H74" i="66"/>
  <c r="U74" i="66"/>
  <c r="H75" i="66"/>
  <c r="U75" i="66" s="1"/>
  <c r="H61" i="66"/>
  <c r="U61" i="66"/>
  <c r="H62" i="66"/>
  <c r="U62" i="66" s="1"/>
  <c r="H59" i="66"/>
  <c r="U59" i="66"/>
  <c r="H60" i="66"/>
  <c r="U60" i="66" s="1"/>
  <c r="H57" i="66"/>
  <c r="U57" i="66"/>
  <c r="H58" i="66"/>
  <c r="U58" i="66" s="1"/>
  <c r="H55" i="66"/>
  <c r="U55" i="66"/>
  <c r="H56" i="66"/>
  <c r="U56" i="66" s="1"/>
  <c r="H53" i="66"/>
  <c r="U53" i="66"/>
  <c r="H54" i="66"/>
  <c r="U54" i="66" s="1"/>
  <c r="H51" i="66"/>
  <c r="U51" i="66"/>
  <c r="H52" i="66"/>
  <c r="U52" i="66" s="1"/>
  <c r="H49" i="66"/>
  <c r="U49" i="66"/>
  <c r="H50" i="66"/>
  <c r="U50" i="66" s="1"/>
  <c r="H47" i="66"/>
  <c r="U47" i="66"/>
  <c r="H48" i="66"/>
  <c r="U48" i="66" s="1"/>
  <c r="H45" i="66"/>
  <c r="U45" i="66"/>
  <c r="H46" i="66"/>
  <c r="U46" i="66" s="1"/>
  <c r="H310" i="66"/>
  <c r="U310" i="66"/>
  <c r="H309" i="66"/>
  <c r="U309" i="66" s="1"/>
  <c r="H308" i="66"/>
  <c r="U308" i="66"/>
  <c r="H307" i="66"/>
  <c r="U307" i="66" s="1"/>
  <c r="H306" i="66"/>
  <c r="U306" i="66"/>
  <c r="H305" i="66"/>
  <c r="U305" i="66" s="1"/>
  <c r="H304" i="66"/>
  <c r="U304" i="66"/>
  <c r="H303" i="66"/>
  <c r="U303" i="66" s="1"/>
  <c r="H302" i="66"/>
  <c r="U302" i="66"/>
  <c r="H301" i="66"/>
  <c r="U301" i="66" s="1"/>
  <c r="H300" i="66"/>
  <c r="U300" i="66"/>
  <c r="H299" i="66"/>
  <c r="U299" i="66" s="1"/>
  <c r="H298" i="66"/>
  <c r="U298" i="66"/>
  <c r="H297" i="66"/>
  <c r="U297" i="66" s="1"/>
  <c r="H296" i="66"/>
  <c r="U296" i="66"/>
  <c r="H295" i="66"/>
  <c r="U295" i="66" s="1"/>
  <c r="H294" i="66"/>
  <c r="U294" i="66"/>
  <c r="H293" i="66"/>
  <c r="U293" i="66" s="1"/>
  <c r="H292" i="66"/>
  <c r="U292" i="66"/>
  <c r="H291" i="66"/>
  <c r="U291" i="66" s="1"/>
  <c r="H279" i="66"/>
  <c r="U279" i="66"/>
  <c r="H278" i="66"/>
  <c r="U278" i="66" s="1"/>
  <c r="H277" i="66"/>
  <c r="U277" i="66"/>
  <c r="H276" i="66"/>
  <c r="U276" i="66" s="1"/>
  <c r="H275" i="66"/>
  <c r="U275" i="66"/>
  <c r="H274" i="66"/>
  <c r="U274" i="66" s="1"/>
  <c r="H273" i="66"/>
  <c r="U273" i="66"/>
  <c r="H272" i="66"/>
  <c r="U272" i="66" s="1"/>
  <c r="H271" i="66"/>
  <c r="U271" i="66"/>
  <c r="H270" i="66"/>
  <c r="U270" i="66" s="1"/>
  <c r="H269" i="66"/>
  <c r="U269" i="66"/>
  <c r="H268" i="66"/>
  <c r="U268" i="66" s="1"/>
  <c r="H267" i="66"/>
  <c r="U267" i="66"/>
  <c r="H266" i="66"/>
  <c r="U266" i="66" s="1"/>
  <c r="H265" i="66"/>
  <c r="U265" i="66"/>
  <c r="H264" i="66"/>
  <c r="U264" i="66" s="1"/>
  <c r="H263" i="66"/>
  <c r="U263" i="66"/>
  <c r="H262" i="66"/>
  <c r="U262" i="66" s="1"/>
  <c r="H261" i="66"/>
  <c r="U261" i="66"/>
  <c r="H260" i="66"/>
  <c r="U260" i="66" s="1"/>
  <c r="H248" i="66"/>
  <c r="U248" i="66"/>
  <c r="H247" i="66"/>
  <c r="U247" i="66" s="1"/>
  <c r="H246" i="66"/>
  <c r="U246" i="66"/>
  <c r="H245" i="66"/>
  <c r="U245" i="66" s="1"/>
  <c r="H244" i="66"/>
  <c r="U244" i="66"/>
  <c r="H243" i="66"/>
  <c r="U243" i="66" s="1"/>
  <c r="H242" i="66"/>
  <c r="U242" i="66"/>
  <c r="H241" i="66"/>
  <c r="U241" i="66" s="1"/>
  <c r="H240" i="66"/>
  <c r="U240" i="66"/>
  <c r="H239" i="66"/>
  <c r="U239" i="66" s="1"/>
  <c r="H238" i="66"/>
  <c r="U238" i="66"/>
  <c r="H237" i="66"/>
  <c r="U237" i="66" s="1"/>
  <c r="H236" i="66"/>
  <c r="U236" i="66"/>
  <c r="H235" i="66"/>
  <c r="U235" i="66" s="1"/>
  <c r="H234" i="66"/>
  <c r="U234" i="66"/>
  <c r="H233" i="66"/>
  <c r="U233" i="66" s="1"/>
  <c r="H232" i="66"/>
  <c r="U232" i="66"/>
  <c r="H231" i="66"/>
  <c r="U231" i="66" s="1"/>
  <c r="H230" i="66"/>
  <c r="U230" i="66"/>
  <c r="H229" i="66"/>
  <c r="U229" i="66" s="1"/>
  <c r="H217" i="66"/>
  <c r="U217" i="66"/>
  <c r="H216" i="66"/>
  <c r="U216" i="66" s="1"/>
  <c r="H215" i="66"/>
  <c r="U215" i="66"/>
  <c r="H214" i="66"/>
  <c r="U214" i="66" s="1"/>
  <c r="H213" i="66"/>
  <c r="U213" i="66"/>
  <c r="H212" i="66"/>
  <c r="U212" i="66" s="1"/>
  <c r="H211" i="66"/>
  <c r="U211" i="66"/>
  <c r="H210" i="66"/>
  <c r="U210" i="66" s="1"/>
  <c r="H209" i="66"/>
  <c r="U209" i="66"/>
  <c r="H208" i="66"/>
  <c r="U208" i="66" s="1"/>
  <c r="H207" i="66"/>
  <c r="U207" i="66"/>
  <c r="H206" i="66"/>
  <c r="U206" i="66" s="1"/>
  <c r="H205" i="66"/>
  <c r="U205" i="66"/>
  <c r="H204" i="66"/>
  <c r="U204" i="66" s="1"/>
  <c r="H203" i="66"/>
  <c r="U203" i="66"/>
  <c r="H202" i="66"/>
  <c r="U202" i="66" s="1"/>
  <c r="H201" i="66"/>
  <c r="U201" i="66"/>
  <c r="H200" i="66"/>
  <c r="U200" i="66" s="1"/>
  <c r="H199" i="66"/>
  <c r="U199" i="66"/>
  <c r="H198" i="66"/>
  <c r="U198" i="66" s="1"/>
  <c r="H186" i="66"/>
  <c r="U186" i="66"/>
  <c r="H185" i="66"/>
  <c r="U185" i="66" s="1"/>
  <c r="H184" i="66"/>
  <c r="U184" i="66"/>
  <c r="H183" i="66"/>
  <c r="U183" i="66" s="1"/>
  <c r="H182" i="66"/>
  <c r="U182" i="66"/>
  <c r="H181" i="66"/>
  <c r="U181" i="66" s="1"/>
  <c r="H180" i="66"/>
  <c r="U180" i="66"/>
  <c r="H179" i="66"/>
  <c r="U179" i="66" s="1"/>
  <c r="H178" i="66"/>
  <c r="U178" i="66"/>
  <c r="H177" i="66"/>
  <c r="U177" i="66" s="1"/>
  <c r="H176" i="66"/>
  <c r="U176" i="66"/>
  <c r="H175" i="66"/>
  <c r="U175" i="66" s="1"/>
  <c r="H174" i="66"/>
  <c r="U174" i="66"/>
  <c r="H173" i="66"/>
  <c r="U173" i="66" s="1"/>
  <c r="H172" i="66"/>
  <c r="U172" i="66"/>
  <c r="H171" i="66"/>
  <c r="U171" i="66" s="1"/>
  <c r="H170" i="66"/>
  <c r="U170" i="66"/>
  <c r="H169" i="66"/>
  <c r="U169" i="66" s="1"/>
  <c r="H168" i="66"/>
  <c r="U168" i="66"/>
  <c r="H167" i="66"/>
  <c r="U167" i="66" s="1"/>
  <c r="H155" i="66"/>
  <c r="U155" i="66"/>
  <c r="H154" i="66"/>
  <c r="U154" i="66" s="1"/>
  <c r="H153" i="66"/>
  <c r="U153" i="66"/>
  <c r="H152" i="66"/>
  <c r="U152" i="66" s="1"/>
  <c r="H151" i="66"/>
  <c r="U151" i="66"/>
  <c r="H150" i="66"/>
  <c r="U150" i="66" s="1"/>
  <c r="H149" i="66"/>
  <c r="U149" i="66"/>
  <c r="H148" i="66"/>
  <c r="U148" i="66" s="1"/>
  <c r="H147" i="66"/>
  <c r="U147" i="66"/>
  <c r="H146" i="66"/>
  <c r="U146" i="66" s="1"/>
  <c r="H145" i="66"/>
  <c r="U145" i="66"/>
  <c r="H144" i="66"/>
  <c r="U144" i="66" s="1"/>
  <c r="H143" i="66"/>
  <c r="U143" i="66"/>
  <c r="H142" i="66"/>
  <c r="U142" i="66" s="1"/>
  <c r="H141" i="66"/>
  <c r="U141" i="66"/>
  <c r="H140" i="66"/>
  <c r="U140" i="66" s="1"/>
  <c r="H139" i="66"/>
  <c r="U139" i="66"/>
  <c r="H138" i="66"/>
  <c r="U138" i="66" s="1"/>
  <c r="H137" i="66"/>
  <c r="U137" i="66"/>
  <c r="H136" i="66"/>
  <c r="U136" i="66" s="1"/>
  <c r="H124" i="66"/>
  <c r="U124" i="66"/>
  <c r="H123" i="66"/>
  <c r="U123" i="66" s="1"/>
  <c r="H122" i="66"/>
  <c r="U122" i="66"/>
  <c r="H121" i="66"/>
  <c r="U121" i="66" s="1"/>
  <c r="H120" i="66"/>
  <c r="U120" i="66"/>
  <c r="H119" i="66"/>
  <c r="U119" i="66" s="1"/>
  <c r="H118" i="66"/>
  <c r="U118" i="66"/>
  <c r="H117" i="66"/>
  <c r="U117" i="66" s="1"/>
  <c r="H116" i="66"/>
  <c r="U116" i="66"/>
  <c r="H115" i="66"/>
  <c r="U115" i="66" s="1"/>
  <c r="H114" i="66"/>
  <c r="U114" i="66"/>
  <c r="H113" i="66"/>
  <c r="U113" i="66" s="1"/>
  <c r="H112" i="66"/>
  <c r="U112" i="66"/>
  <c r="H111" i="66"/>
  <c r="U111" i="66" s="1"/>
  <c r="A255" i="101"/>
  <c r="A253" i="101"/>
  <c r="A244" i="101"/>
  <c r="A242" i="101"/>
  <c r="A240" i="101"/>
  <c r="A238" i="101"/>
  <c r="A236" i="101"/>
  <c r="A234" i="101"/>
  <c r="A232" i="101"/>
  <c r="A230" i="101"/>
  <c r="A228" i="101"/>
  <c r="A226" i="101"/>
  <c r="A224" i="101"/>
  <c r="A222" i="101"/>
  <c r="A220" i="101"/>
  <c r="A218" i="101"/>
  <c r="A209" i="101"/>
  <c r="A207" i="101"/>
  <c r="A205" i="101"/>
  <c r="A203" i="101"/>
  <c r="A201" i="101"/>
  <c r="A199" i="101"/>
  <c r="A197" i="101"/>
  <c r="A195" i="101"/>
  <c r="A193" i="101"/>
  <c r="A191" i="101"/>
  <c r="A189" i="101"/>
  <c r="A187" i="101"/>
  <c r="A185" i="101"/>
  <c r="A183" i="101"/>
  <c r="A174" i="101"/>
  <c r="A172" i="101"/>
  <c r="A170" i="101"/>
  <c r="A168" i="101"/>
  <c r="A166" i="101"/>
  <c r="A164" i="101"/>
  <c r="A162" i="101"/>
  <c r="A160" i="101"/>
  <c r="A158" i="101"/>
  <c r="A156" i="101"/>
  <c r="A154" i="101"/>
  <c r="A152" i="101"/>
  <c r="A150" i="101"/>
  <c r="A148" i="101"/>
  <c r="A139" i="101"/>
  <c r="A137" i="101"/>
  <c r="A135" i="101"/>
  <c r="A133" i="101"/>
  <c r="A131" i="101"/>
  <c r="A129" i="101"/>
  <c r="A127" i="101"/>
  <c r="A125" i="101"/>
  <c r="A123" i="101"/>
  <c r="A121" i="101"/>
  <c r="A119" i="101"/>
  <c r="A117" i="101"/>
  <c r="A115" i="101"/>
  <c r="A113" i="101"/>
  <c r="A104" i="101"/>
  <c r="A102" i="101"/>
  <c r="A100" i="101"/>
  <c r="A98" i="101"/>
  <c r="A96" i="101"/>
  <c r="A94" i="101"/>
  <c r="A92" i="101"/>
  <c r="A90" i="101"/>
  <c r="A88" i="101"/>
  <c r="A86" i="101"/>
  <c r="A84" i="101"/>
  <c r="A82" i="101"/>
  <c r="A80" i="101"/>
  <c r="A78" i="101"/>
  <c r="A69" i="101"/>
  <c r="A67" i="101"/>
  <c r="A65" i="101"/>
  <c r="A63" i="101"/>
  <c r="A61" i="101"/>
  <c r="A59" i="101"/>
  <c r="A57" i="101"/>
  <c r="A55" i="101"/>
  <c r="A53" i="101"/>
  <c r="A51" i="101"/>
  <c r="A49" i="101"/>
  <c r="A47" i="101"/>
  <c r="A45" i="101"/>
  <c r="A43" i="101"/>
  <c r="A34" i="101"/>
  <c r="A32" i="101"/>
  <c r="T32" i="101" s="1"/>
  <c r="A30" i="101"/>
  <c r="A28" i="101"/>
  <c r="A26" i="101"/>
  <c r="A24" i="101"/>
  <c r="A22" i="101"/>
  <c r="A20" i="101"/>
  <c r="A18" i="101"/>
  <c r="A16" i="101"/>
  <c r="A14" i="101"/>
  <c r="A12" i="101"/>
  <c r="A10" i="101"/>
  <c r="A8" i="101"/>
  <c r="I34" i="101"/>
  <c r="L34" i="101"/>
  <c r="R34" i="101"/>
  <c r="H34" i="101"/>
  <c r="K34" i="101"/>
  <c r="O32" i="101"/>
  <c r="R32" i="101"/>
  <c r="N32" i="101"/>
  <c r="L30" i="101"/>
  <c r="O30" i="101"/>
  <c r="R30" i="101"/>
  <c r="K30" i="101"/>
  <c r="N30" i="101"/>
  <c r="I28" i="101"/>
  <c r="L28" i="101"/>
  <c r="P35" i="101"/>
  <c r="P34" i="101"/>
  <c r="P33" i="101"/>
  <c r="P32" i="101"/>
  <c r="P31" i="101"/>
  <c r="P30" i="101"/>
  <c r="O35" i="101"/>
  <c r="O33" i="101"/>
  <c r="O31" i="101"/>
  <c r="M35" i="101"/>
  <c r="L35" i="101"/>
  <c r="M34" i="101"/>
  <c r="M33" i="101"/>
  <c r="L33" i="101"/>
  <c r="M32" i="101"/>
  <c r="M31" i="101"/>
  <c r="L31" i="101"/>
  <c r="M30" i="101"/>
  <c r="L29" i="101"/>
  <c r="J35" i="101"/>
  <c r="J34" i="101"/>
  <c r="J33" i="101"/>
  <c r="J32" i="101"/>
  <c r="J31" i="101"/>
  <c r="J30" i="101"/>
  <c r="I35" i="101"/>
  <c r="I33" i="101"/>
  <c r="I31" i="101"/>
  <c r="I29" i="101"/>
  <c r="Q34" i="101"/>
  <c r="F34" i="101"/>
  <c r="T34" i="101"/>
  <c r="Q32" i="101"/>
  <c r="F32" i="101"/>
  <c r="Q30" i="101"/>
  <c r="F30" i="101"/>
  <c r="T30" i="101"/>
  <c r="H4" i="17"/>
  <c r="C4" i="17"/>
  <c r="A106" i="96"/>
  <c r="D106" i="96" s="1"/>
  <c r="C106" i="96"/>
  <c r="A105" i="96"/>
  <c r="C105" i="96"/>
  <c r="H105" i="96" s="1"/>
  <c r="A104" i="96"/>
  <c r="C104" i="96"/>
  <c r="E104" i="96" s="1"/>
  <c r="A103" i="96"/>
  <c r="C103" i="96"/>
  <c r="D103" i="96"/>
  <c r="A102" i="96"/>
  <c r="D102" i="96" s="1"/>
  <c r="C102" i="96"/>
  <c r="A101" i="96"/>
  <c r="D101" i="96" s="1"/>
  <c r="C101" i="96"/>
  <c r="H101" i="96" s="1"/>
  <c r="A100" i="96"/>
  <c r="D100" i="96" s="1"/>
  <c r="C100" i="96"/>
  <c r="E100" i="96" s="1"/>
  <c r="A99" i="96"/>
  <c r="C99" i="96"/>
  <c r="D99" i="96" s="1"/>
  <c r="A98" i="96"/>
  <c r="C98" i="96"/>
  <c r="D98" i="96"/>
  <c r="A97" i="96"/>
  <c r="C97" i="96"/>
  <c r="H97" i="96" s="1"/>
  <c r="A96" i="96"/>
  <c r="D96" i="96" s="1"/>
  <c r="C96" i="96"/>
  <c r="E96" i="96" s="1"/>
  <c r="A95" i="96"/>
  <c r="C95" i="96"/>
  <c r="D95" i="96"/>
  <c r="A94" i="96"/>
  <c r="C94" i="96"/>
  <c r="D94" i="96"/>
  <c r="A93" i="96"/>
  <c r="D93" i="96" s="1"/>
  <c r="C93" i="96"/>
  <c r="H93" i="96" s="1"/>
  <c r="A92" i="96"/>
  <c r="C92" i="96"/>
  <c r="E92" i="96" s="1"/>
  <c r="D92" i="96"/>
  <c r="A91" i="96"/>
  <c r="C91" i="96"/>
  <c r="D91" i="96" s="1"/>
  <c r="A90" i="96"/>
  <c r="K90" i="96" s="1"/>
  <c r="C90" i="96"/>
  <c r="A89" i="96"/>
  <c r="C89" i="96"/>
  <c r="H89" i="96" s="1"/>
  <c r="A88" i="96"/>
  <c r="C88" i="96"/>
  <c r="E88" i="96" s="1"/>
  <c r="A87" i="96"/>
  <c r="C87" i="96"/>
  <c r="D87" i="96"/>
  <c r="A86" i="96"/>
  <c r="D86" i="96" s="1"/>
  <c r="C86" i="96"/>
  <c r="A85" i="96"/>
  <c r="D85" i="96" s="1"/>
  <c r="C85" i="96"/>
  <c r="H85" i="96" s="1"/>
  <c r="A84" i="96"/>
  <c r="D84" i="96" s="1"/>
  <c r="C84" i="96"/>
  <c r="E84" i="96" s="1"/>
  <c r="A83" i="96"/>
  <c r="C83" i="96"/>
  <c r="D83" i="96" s="1"/>
  <c r="A82" i="96"/>
  <c r="C82" i="96"/>
  <c r="D82" i="96"/>
  <c r="A81" i="96"/>
  <c r="C81" i="96"/>
  <c r="H81" i="96" s="1"/>
  <c r="A80" i="96"/>
  <c r="D80" i="96" s="1"/>
  <c r="C80" i="96"/>
  <c r="E80" i="96" s="1"/>
  <c r="A79" i="96"/>
  <c r="C79" i="96"/>
  <c r="D79" i="96"/>
  <c r="A78" i="96"/>
  <c r="C78" i="96"/>
  <c r="D78" i="96"/>
  <c r="A77" i="96"/>
  <c r="D77" i="96" s="1"/>
  <c r="C77" i="96"/>
  <c r="H77" i="96" s="1"/>
  <c r="A76" i="96"/>
  <c r="C76" i="96"/>
  <c r="E76" i="96" s="1"/>
  <c r="D76" i="96"/>
  <c r="A75" i="96"/>
  <c r="C75" i="96"/>
  <c r="D75" i="96" s="1"/>
  <c r="A74" i="96"/>
  <c r="K74" i="96" s="1"/>
  <c r="C74" i="96"/>
  <c r="A73" i="96"/>
  <c r="C73" i="96"/>
  <c r="H73" i="96" s="1"/>
  <c r="A72" i="96"/>
  <c r="C72" i="96"/>
  <c r="E72" i="96" s="1"/>
  <c r="A71" i="96"/>
  <c r="C71" i="96"/>
  <c r="D71" i="96"/>
  <c r="A70" i="96"/>
  <c r="D70" i="96" s="1"/>
  <c r="C70" i="96"/>
  <c r="A69" i="96"/>
  <c r="D69" i="96" s="1"/>
  <c r="C69" i="96"/>
  <c r="H69" i="96" s="1"/>
  <c r="A68" i="96"/>
  <c r="D68" i="96" s="1"/>
  <c r="C68" i="96"/>
  <c r="E68" i="96" s="1"/>
  <c r="A67" i="96"/>
  <c r="C67" i="96"/>
  <c r="D67" i="96" s="1"/>
  <c r="A66" i="96"/>
  <c r="C66" i="96"/>
  <c r="D66" i="96"/>
  <c r="A65" i="96"/>
  <c r="C65" i="96"/>
  <c r="H65" i="96" s="1"/>
  <c r="A64" i="96"/>
  <c r="D64" i="96" s="1"/>
  <c r="C64" i="96"/>
  <c r="E64" i="96" s="1"/>
  <c r="A63" i="96"/>
  <c r="C63" i="96"/>
  <c r="D63" i="96"/>
  <c r="A62" i="96"/>
  <c r="C62" i="96"/>
  <c r="D62" i="96"/>
  <c r="A61" i="96"/>
  <c r="D61" i="96" s="1"/>
  <c r="C61" i="96"/>
  <c r="H61" i="96" s="1"/>
  <c r="A60" i="96"/>
  <c r="C60" i="96"/>
  <c r="E60" i="96" s="1"/>
  <c r="D60" i="96"/>
  <c r="A59" i="96"/>
  <c r="C59" i="96"/>
  <c r="D59" i="96" s="1"/>
  <c r="A58" i="96"/>
  <c r="K58" i="96" s="1"/>
  <c r="C58" i="96"/>
  <c r="A57" i="96"/>
  <c r="C57" i="96"/>
  <c r="H57" i="96" s="1"/>
  <c r="A56" i="96"/>
  <c r="C56" i="96"/>
  <c r="E56" i="96" s="1"/>
  <c r="A55" i="96"/>
  <c r="C55" i="96"/>
  <c r="D55" i="96"/>
  <c r="A54" i="96"/>
  <c r="D54" i="96" s="1"/>
  <c r="C54" i="96"/>
  <c r="A53" i="96"/>
  <c r="D53" i="96" s="1"/>
  <c r="C53" i="96"/>
  <c r="H53" i="96" s="1"/>
  <c r="A52" i="96"/>
  <c r="D52" i="96" s="1"/>
  <c r="C52" i="96"/>
  <c r="E52" i="96" s="1"/>
  <c r="A51" i="96"/>
  <c r="C51" i="96"/>
  <c r="D51" i="96" s="1"/>
  <c r="A50" i="96"/>
  <c r="C50" i="96"/>
  <c r="D50" i="96"/>
  <c r="A49" i="96"/>
  <c r="C49" i="96"/>
  <c r="H49" i="96" s="1"/>
  <c r="A48" i="96"/>
  <c r="D48" i="96" s="1"/>
  <c r="C48" i="96"/>
  <c r="E48" i="96" s="1"/>
  <c r="A47" i="96"/>
  <c r="C47" i="96"/>
  <c r="D47" i="96"/>
  <c r="A46" i="96"/>
  <c r="C46" i="96"/>
  <c r="D46" i="96"/>
  <c r="A45" i="96"/>
  <c r="D45" i="96" s="1"/>
  <c r="C45" i="96"/>
  <c r="H45" i="96" s="1"/>
  <c r="A44" i="96"/>
  <c r="C44" i="96"/>
  <c r="D44" i="96"/>
  <c r="A43" i="96"/>
  <c r="C43" i="96"/>
  <c r="D43" i="96" s="1"/>
  <c r="A42" i="96"/>
  <c r="K42" i="96" s="1"/>
  <c r="C42" i="96"/>
  <c r="A41" i="96"/>
  <c r="C41" i="96"/>
  <c r="K41" i="96" s="1"/>
  <c r="A40" i="96"/>
  <c r="C40" i="96"/>
  <c r="D40" i="96" s="1"/>
  <c r="A39" i="96"/>
  <c r="C39" i="96"/>
  <c r="D39" i="96"/>
  <c r="A38" i="96"/>
  <c r="D38" i="96" s="1"/>
  <c r="C38" i="96"/>
  <c r="A37" i="96"/>
  <c r="D37" i="96" s="1"/>
  <c r="C37" i="96"/>
  <c r="A36" i="96"/>
  <c r="D36" i="96" s="1"/>
  <c r="C36" i="96"/>
  <c r="A35" i="96"/>
  <c r="C35" i="96"/>
  <c r="D35" i="96" s="1"/>
  <c r="A34" i="96"/>
  <c r="C34" i="96"/>
  <c r="D34" i="96"/>
  <c r="A33" i="96"/>
  <c r="C33" i="96"/>
  <c r="A32" i="96"/>
  <c r="D32" i="96" s="1"/>
  <c r="C32" i="96"/>
  <c r="K32" i="96" s="1"/>
  <c r="A31" i="96"/>
  <c r="C31" i="96"/>
  <c r="D31" i="96"/>
  <c r="A30" i="96"/>
  <c r="C30" i="96"/>
  <c r="D30" i="96"/>
  <c r="A29" i="96"/>
  <c r="D29" i="96" s="1"/>
  <c r="C29" i="96"/>
  <c r="A28" i="96"/>
  <c r="C28" i="96"/>
  <c r="D28" i="96"/>
  <c r="A27" i="96"/>
  <c r="C27" i="96"/>
  <c r="D27" i="96" s="1"/>
  <c r="A26" i="96"/>
  <c r="D26" i="96" s="1"/>
  <c r="C26" i="96"/>
  <c r="A25" i="96"/>
  <c r="C25" i="96"/>
  <c r="G25" i="96" s="1"/>
  <c r="A24" i="96"/>
  <c r="C24" i="96"/>
  <c r="D24" i="96" s="1"/>
  <c r="A23" i="96"/>
  <c r="C23" i="96"/>
  <c r="D23" i="96"/>
  <c r="A22" i="96"/>
  <c r="D22" i="96" s="1"/>
  <c r="C22" i="96"/>
  <c r="A21" i="96"/>
  <c r="D21" i="96" s="1"/>
  <c r="C21" i="96"/>
  <c r="A20" i="96"/>
  <c r="D20" i="96" s="1"/>
  <c r="C20" i="96"/>
  <c r="A19" i="96"/>
  <c r="C19" i="96"/>
  <c r="D19" i="96" s="1"/>
  <c r="A18" i="96"/>
  <c r="C18" i="96"/>
  <c r="D18" i="96"/>
  <c r="A17" i="96"/>
  <c r="C17" i="96"/>
  <c r="A16" i="96"/>
  <c r="D16" i="96" s="1"/>
  <c r="C16" i="96"/>
  <c r="A15" i="96"/>
  <c r="C15" i="96"/>
  <c r="D15" i="96"/>
  <c r="C14" i="96"/>
  <c r="H14" i="96" s="1"/>
  <c r="A14" i="96"/>
  <c r="D14" i="96"/>
  <c r="C13" i="96"/>
  <c r="F13" i="96" s="1"/>
  <c r="A13" i="96"/>
  <c r="C12" i="96"/>
  <c r="A12" i="96"/>
  <c r="D12" i="96"/>
  <c r="C11" i="96"/>
  <c r="A11" i="96"/>
  <c r="D11" i="96" s="1"/>
  <c r="C10" i="96"/>
  <c r="H10" i="96" s="1"/>
  <c r="A10" i="96"/>
  <c r="C9" i="96"/>
  <c r="A9" i="96"/>
  <c r="D9" i="96" s="1"/>
  <c r="C8" i="96"/>
  <c r="A8" i="96"/>
  <c r="D8" i="96" s="1"/>
  <c r="C7" i="96"/>
  <c r="A7" i="96"/>
  <c r="D7" i="96"/>
  <c r="C3" i="96"/>
  <c r="M3" i="96"/>
  <c r="K106" i="96"/>
  <c r="K105" i="96"/>
  <c r="K104" i="96"/>
  <c r="K102" i="96"/>
  <c r="K101" i="96"/>
  <c r="K100" i="96"/>
  <c r="K98" i="96"/>
  <c r="K97" i="96"/>
  <c r="K94" i="96"/>
  <c r="K93" i="96"/>
  <c r="K92" i="96"/>
  <c r="K89" i="96"/>
  <c r="K88" i="96"/>
  <c r="K86" i="96"/>
  <c r="K85" i="96"/>
  <c r="K84" i="96"/>
  <c r="K82" i="96"/>
  <c r="K81" i="96"/>
  <c r="K78" i="96"/>
  <c r="K77" i="96"/>
  <c r="K76" i="96"/>
  <c r="K73" i="96"/>
  <c r="K72" i="96"/>
  <c r="K70" i="96"/>
  <c r="K69" i="96"/>
  <c r="K68" i="96"/>
  <c r="K66" i="96"/>
  <c r="K65" i="96"/>
  <c r="K62" i="96"/>
  <c r="K60" i="96"/>
  <c r="K57" i="96"/>
  <c r="K56" i="96"/>
  <c r="K54" i="96"/>
  <c r="K52" i="96"/>
  <c r="K50" i="96"/>
  <c r="K49" i="96"/>
  <c r="K46" i="96"/>
  <c r="K44" i="96"/>
  <c r="K40" i="96"/>
  <c r="K38" i="96"/>
  <c r="K34" i="96"/>
  <c r="K33" i="96"/>
  <c r="K30" i="96"/>
  <c r="K28" i="96"/>
  <c r="E26" i="96"/>
  <c r="F26" i="96"/>
  <c r="G26" i="96"/>
  <c r="H26" i="96"/>
  <c r="I26" i="96"/>
  <c r="J26" i="96"/>
  <c r="F25" i="96"/>
  <c r="K25" i="96"/>
  <c r="G24" i="96"/>
  <c r="H24" i="96"/>
  <c r="I24" i="96"/>
  <c r="E23" i="96"/>
  <c r="F23" i="96"/>
  <c r="H23" i="96"/>
  <c r="I23" i="96"/>
  <c r="J23" i="96"/>
  <c r="E22" i="96"/>
  <c r="F22" i="96"/>
  <c r="G22" i="96"/>
  <c r="H22" i="96"/>
  <c r="I22" i="96"/>
  <c r="J22" i="96"/>
  <c r="F21" i="96"/>
  <c r="G21" i="96"/>
  <c r="H21" i="96"/>
  <c r="K21" i="96"/>
  <c r="E20" i="96"/>
  <c r="G20" i="96"/>
  <c r="H20" i="96"/>
  <c r="I20" i="96"/>
  <c r="E19" i="96"/>
  <c r="J19" i="96"/>
  <c r="E18" i="96"/>
  <c r="F18" i="96"/>
  <c r="G18" i="96"/>
  <c r="H18" i="96"/>
  <c r="I18" i="96"/>
  <c r="J18" i="96"/>
  <c r="K18" i="96"/>
  <c r="F17" i="96"/>
  <c r="H17" i="96"/>
  <c r="J17" i="96"/>
  <c r="F15" i="96"/>
  <c r="H15" i="96"/>
  <c r="J15" i="96"/>
  <c r="F14" i="96"/>
  <c r="G14" i="96"/>
  <c r="J14" i="96"/>
  <c r="J13" i="96"/>
  <c r="G12" i="96"/>
  <c r="H12" i="96"/>
  <c r="F11" i="96"/>
  <c r="G11" i="96"/>
  <c r="H11" i="96"/>
  <c r="J11" i="96"/>
  <c r="F9" i="96"/>
  <c r="G9" i="96"/>
  <c r="J9" i="96"/>
  <c r="G8" i="96"/>
  <c r="H8" i="96"/>
  <c r="F7" i="96"/>
  <c r="G7" i="96"/>
  <c r="H7" i="96"/>
  <c r="J7" i="96"/>
  <c r="J86" i="96"/>
  <c r="J85" i="96"/>
  <c r="J84" i="96"/>
  <c r="J82" i="96"/>
  <c r="J81" i="96"/>
  <c r="J80" i="96"/>
  <c r="J78" i="96"/>
  <c r="J77" i="96"/>
  <c r="J76" i="96"/>
  <c r="J74" i="96"/>
  <c r="J72" i="96"/>
  <c r="J70" i="96"/>
  <c r="J69" i="96"/>
  <c r="J68" i="96"/>
  <c r="J46" i="96"/>
  <c r="J45" i="96"/>
  <c r="J44" i="96"/>
  <c r="J42" i="96"/>
  <c r="J41" i="96"/>
  <c r="J40" i="96"/>
  <c r="J38" i="96"/>
  <c r="J37" i="96"/>
  <c r="J36" i="96"/>
  <c r="J34" i="96"/>
  <c r="J33" i="96"/>
  <c r="J30" i="96"/>
  <c r="J29" i="96"/>
  <c r="J28" i="96"/>
  <c r="J106" i="96"/>
  <c r="J105" i="96"/>
  <c r="J104" i="96"/>
  <c r="J102" i="96"/>
  <c r="J101" i="96"/>
  <c r="J100" i="96"/>
  <c r="J98" i="96"/>
  <c r="J97" i="96"/>
  <c r="J96" i="96"/>
  <c r="J94" i="96"/>
  <c r="J93" i="96"/>
  <c r="J92" i="96"/>
  <c r="J90" i="96"/>
  <c r="J89" i="96"/>
  <c r="J88" i="96"/>
  <c r="J66" i="96"/>
  <c r="J65" i="96"/>
  <c r="J64" i="96"/>
  <c r="J62" i="96"/>
  <c r="J61" i="96"/>
  <c r="J60" i="96"/>
  <c r="J58" i="96"/>
  <c r="J57" i="96"/>
  <c r="J56" i="96"/>
  <c r="J54" i="96"/>
  <c r="J53" i="96"/>
  <c r="J52" i="96"/>
  <c r="J50" i="96"/>
  <c r="J49" i="96"/>
  <c r="J48" i="96"/>
  <c r="F106" i="96"/>
  <c r="F105" i="96"/>
  <c r="F104" i="96"/>
  <c r="F102" i="96"/>
  <c r="F101" i="96"/>
  <c r="F100" i="96"/>
  <c r="F98" i="96"/>
  <c r="F97" i="96"/>
  <c r="F96" i="96"/>
  <c r="F94" i="96"/>
  <c r="F93" i="96"/>
  <c r="F92" i="96"/>
  <c r="F90" i="96"/>
  <c r="F89" i="96"/>
  <c r="F88" i="96"/>
  <c r="F86" i="96"/>
  <c r="F85" i="96"/>
  <c r="F84" i="96"/>
  <c r="F82" i="96"/>
  <c r="F81" i="96"/>
  <c r="F80" i="96"/>
  <c r="F78" i="96"/>
  <c r="F77" i="96"/>
  <c r="F76" i="96"/>
  <c r="F74" i="96"/>
  <c r="F73" i="96"/>
  <c r="F72" i="96"/>
  <c r="F70" i="96"/>
  <c r="F69" i="96"/>
  <c r="F68" i="96"/>
  <c r="F66" i="96"/>
  <c r="F65" i="96"/>
  <c r="F64" i="96"/>
  <c r="F62" i="96"/>
  <c r="F61" i="96"/>
  <c r="F60" i="96"/>
  <c r="F58" i="96"/>
  <c r="F57" i="96"/>
  <c r="F56" i="96"/>
  <c r="F54" i="96"/>
  <c r="F53" i="96"/>
  <c r="F52" i="96"/>
  <c r="F50" i="96"/>
  <c r="F49" i="96"/>
  <c r="F48" i="96"/>
  <c r="F46" i="96"/>
  <c r="F45" i="96"/>
  <c r="F44" i="96"/>
  <c r="F42" i="96"/>
  <c r="F41" i="96"/>
  <c r="F40" i="96"/>
  <c r="F38" i="96"/>
  <c r="F37" i="96"/>
  <c r="F36" i="96"/>
  <c r="F34" i="96"/>
  <c r="F33" i="96"/>
  <c r="F32" i="96"/>
  <c r="F30" i="96"/>
  <c r="F29" i="96"/>
  <c r="F28" i="96"/>
  <c r="E97" i="96"/>
  <c r="E106" i="96"/>
  <c r="E105" i="96"/>
  <c r="E103" i="96"/>
  <c r="E102" i="96"/>
  <c r="E101" i="96"/>
  <c r="E99" i="96"/>
  <c r="E98" i="96"/>
  <c r="E87" i="96"/>
  <c r="E95" i="96"/>
  <c r="E94" i="96"/>
  <c r="E93" i="96"/>
  <c r="E91" i="96"/>
  <c r="E90" i="96"/>
  <c r="E89" i="96"/>
  <c r="E77" i="96"/>
  <c r="E86" i="96"/>
  <c r="E85" i="96"/>
  <c r="E83" i="96"/>
  <c r="E82" i="96"/>
  <c r="E81" i="96"/>
  <c r="E79" i="96"/>
  <c r="E78" i="96"/>
  <c r="E67" i="96"/>
  <c r="E75" i="96"/>
  <c r="E74" i="96"/>
  <c r="E73" i="96"/>
  <c r="E71" i="96"/>
  <c r="E70" i="96"/>
  <c r="E69" i="96"/>
  <c r="E57" i="96"/>
  <c r="E66" i="96"/>
  <c r="E65" i="96"/>
  <c r="E63" i="96"/>
  <c r="E62" i="96"/>
  <c r="E61" i="96"/>
  <c r="E59" i="96"/>
  <c r="E58" i="96"/>
  <c r="E47" i="96"/>
  <c r="E55" i="96"/>
  <c r="E54" i="96"/>
  <c r="E53" i="96"/>
  <c r="E51" i="96"/>
  <c r="E50" i="96"/>
  <c r="E49" i="96"/>
  <c r="E46" i="96"/>
  <c r="E45" i="96"/>
  <c r="E44" i="96"/>
  <c r="E42" i="96"/>
  <c r="E41" i="96"/>
  <c r="E40" i="96"/>
  <c r="I106" i="96"/>
  <c r="I105" i="96"/>
  <c r="I104" i="96"/>
  <c r="I103" i="96"/>
  <c r="I102" i="96"/>
  <c r="I101" i="96"/>
  <c r="I100" i="96"/>
  <c r="I99" i="96"/>
  <c r="I98" i="96"/>
  <c r="I97" i="96"/>
  <c r="I96" i="96"/>
  <c r="I95" i="96"/>
  <c r="I94" i="96"/>
  <c r="I93" i="96"/>
  <c r="I92" i="96"/>
  <c r="I91" i="96"/>
  <c r="I90" i="96"/>
  <c r="I89" i="96"/>
  <c r="I88" i="96"/>
  <c r="I87" i="96"/>
  <c r="I86" i="96"/>
  <c r="I85" i="96"/>
  <c r="I84" i="96"/>
  <c r="I83" i="96"/>
  <c r="I82" i="96"/>
  <c r="I81" i="96"/>
  <c r="I80" i="96"/>
  <c r="I79" i="96"/>
  <c r="I78" i="96"/>
  <c r="I77" i="96"/>
  <c r="I76" i="96"/>
  <c r="I75" i="96"/>
  <c r="I74" i="96"/>
  <c r="I73" i="96"/>
  <c r="I72" i="96"/>
  <c r="I71" i="96"/>
  <c r="I70" i="96"/>
  <c r="I69" i="96"/>
  <c r="I68" i="96"/>
  <c r="I67" i="96"/>
  <c r="I66" i="96"/>
  <c r="I65" i="96"/>
  <c r="I64" i="96"/>
  <c r="I63" i="96"/>
  <c r="I62" i="96"/>
  <c r="I61" i="96"/>
  <c r="I60" i="96"/>
  <c r="I59" i="96"/>
  <c r="I58" i="96"/>
  <c r="I57" i="96"/>
  <c r="I56" i="96"/>
  <c r="I55" i="96"/>
  <c r="I54" i="96"/>
  <c r="I53" i="96"/>
  <c r="I52" i="96"/>
  <c r="I51" i="96"/>
  <c r="I50" i="96"/>
  <c r="I49" i="96"/>
  <c r="I48" i="96"/>
  <c r="I47" i="96"/>
  <c r="I46" i="96"/>
  <c r="I45" i="96"/>
  <c r="I44" i="96"/>
  <c r="I43" i="96"/>
  <c r="I42" i="96"/>
  <c r="I41" i="96"/>
  <c r="I40" i="96"/>
  <c r="H106" i="96"/>
  <c r="H104" i="96"/>
  <c r="H103" i="96"/>
  <c r="H102" i="96"/>
  <c r="H100" i="96"/>
  <c r="H99" i="96"/>
  <c r="H98" i="96"/>
  <c r="H96" i="96"/>
  <c r="H95" i="96"/>
  <c r="H94" i="96"/>
  <c r="H92" i="96"/>
  <c r="H91" i="96"/>
  <c r="H90" i="96"/>
  <c r="H88" i="96"/>
  <c r="H87" i="96"/>
  <c r="H86" i="96"/>
  <c r="H84" i="96"/>
  <c r="H83" i="96"/>
  <c r="H82" i="96"/>
  <c r="H80" i="96"/>
  <c r="H79" i="96"/>
  <c r="H78" i="96"/>
  <c r="H76" i="96"/>
  <c r="H75" i="96"/>
  <c r="H74" i="96"/>
  <c r="H72" i="96"/>
  <c r="H71" i="96"/>
  <c r="H70" i="96"/>
  <c r="H68" i="96"/>
  <c r="H67" i="96"/>
  <c r="H66" i="96"/>
  <c r="H64" i="96"/>
  <c r="H63" i="96"/>
  <c r="H62" i="96"/>
  <c r="H60" i="96"/>
  <c r="H59" i="96"/>
  <c r="H58" i="96"/>
  <c r="H56" i="96"/>
  <c r="H55" i="96"/>
  <c r="H54" i="96"/>
  <c r="H52" i="96"/>
  <c r="H51" i="96"/>
  <c r="H50" i="96"/>
  <c r="H48" i="96"/>
  <c r="H47" i="96"/>
  <c r="H46" i="96"/>
  <c r="H44" i="96"/>
  <c r="H43" i="96"/>
  <c r="H42" i="96"/>
  <c r="H41" i="96"/>
  <c r="H40" i="96"/>
  <c r="H39" i="96"/>
  <c r="H38" i="96"/>
  <c r="H37" i="96"/>
  <c r="H36" i="96"/>
  <c r="H35" i="96"/>
  <c r="H34" i="96"/>
  <c r="H33" i="96"/>
  <c r="H32" i="96"/>
  <c r="H31" i="96"/>
  <c r="H30" i="96"/>
  <c r="H29" i="96"/>
  <c r="H28" i="96"/>
  <c r="H27" i="96"/>
  <c r="G106" i="96"/>
  <c r="G105" i="96"/>
  <c r="G104" i="96"/>
  <c r="G103" i="96"/>
  <c r="G102" i="96"/>
  <c r="G101" i="96"/>
  <c r="G100" i="96"/>
  <c r="G99" i="96"/>
  <c r="G98" i="96"/>
  <c r="G97" i="96"/>
  <c r="G96" i="96"/>
  <c r="G95" i="96"/>
  <c r="G94" i="96"/>
  <c r="G93" i="96"/>
  <c r="G92" i="96"/>
  <c r="G91" i="96"/>
  <c r="G90" i="96"/>
  <c r="G89" i="96"/>
  <c r="G88" i="96"/>
  <c r="G87" i="96"/>
  <c r="G86" i="96"/>
  <c r="G85" i="96"/>
  <c r="G84" i="96"/>
  <c r="G83" i="96"/>
  <c r="G82" i="96"/>
  <c r="G81" i="96"/>
  <c r="G80" i="96"/>
  <c r="G79" i="96"/>
  <c r="G78" i="96"/>
  <c r="G77" i="96"/>
  <c r="G76" i="96"/>
  <c r="G75" i="96"/>
  <c r="G74" i="96"/>
  <c r="G73" i="96"/>
  <c r="G72" i="96"/>
  <c r="G71" i="96"/>
  <c r="G70" i="96"/>
  <c r="G69" i="96"/>
  <c r="G68" i="96"/>
  <c r="G67" i="96"/>
  <c r="G66" i="96"/>
  <c r="G65" i="96"/>
  <c r="G64" i="96"/>
  <c r="G63" i="96"/>
  <c r="G62" i="96"/>
  <c r="G61" i="96"/>
  <c r="G60" i="96"/>
  <c r="G59" i="96"/>
  <c r="G58" i="96"/>
  <c r="G57" i="96"/>
  <c r="G56" i="96"/>
  <c r="G55" i="96"/>
  <c r="G54" i="96"/>
  <c r="G53" i="96"/>
  <c r="G52" i="96"/>
  <c r="G51" i="96"/>
  <c r="G50" i="96"/>
  <c r="G49" i="96"/>
  <c r="G48" i="96"/>
  <c r="G47" i="96"/>
  <c r="G46" i="96"/>
  <c r="G45" i="96"/>
  <c r="G44" i="96"/>
  <c r="G43" i="96"/>
  <c r="G42" i="96"/>
  <c r="G41" i="96"/>
  <c r="G40" i="96"/>
  <c r="G39" i="96"/>
  <c r="G38" i="96"/>
  <c r="G37" i="96"/>
  <c r="G36" i="96"/>
  <c r="G35" i="96"/>
  <c r="G34" i="96"/>
  <c r="G33" i="96"/>
  <c r="G32" i="96"/>
  <c r="G31" i="96"/>
  <c r="G30" i="96"/>
  <c r="G29" i="96"/>
  <c r="G28" i="96"/>
  <c r="G27" i="96"/>
  <c r="C5" i="96"/>
  <c r="I39" i="96"/>
  <c r="E39" i="96"/>
  <c r="I38" i="96"/>
  <c r="E38" i="96"/>
  <c r="I37" i="96"/>
  <c r="E37" i="96"/>
  <c r="I36" i="96"/>
  <c r="E36" i="96"/>
  <c r="I35" i="96"/>
  <c r="E35" i="96"/>
  <c r="I34" i="96"/>
  <c r="E34" i="96"/>
  <c r="I33" i="96"/>
  <c r="E33" i="96"/>
  <c r="I32" i="96"/>
  <c r="E32" i="96"/>
  <c r="I31" i="96"/>
  <c r="E31" i="96"/>
  <c r="I30" i="96"/>
  <c r="E30" i="96"/>
  <c r="I29" i="96"/>
  <c r="E29" i="96"/>
  <c r="I28" i="96"/>
  <c r="E28" i="96"/>
  <c r="I27" i="96"/>
  <c r="E27" i="96"/>
  <c r="H7" i="8"/>
  <c r="H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I105" i="8"/>
  <c r="H105" i="8"/>
  <c r="G105" i="8"/>
  <c r="I104" i="8"/>
  <c r="H104" i="8"/>
  <c r="G104" i="8"/>
  <c r="I103" i="8"/>
  <c r="H103" i="8"/>
  <c r="G103" i="8"/>
  <c r="I102" i="8"/>
  <c r="H102" i="8"/>
  <c r="G102" i="8"/>
  <c r="I101" i="8"/>
  <c r="H101" i="8"/>
  <c r="G101" i="8"/>
  <c r="I100" i="8"/>
  <c r="H100" i="8"/>
  <c r="G100" i="8"/>
  <c r="I99" i="8"/>
  <c r="H99" i="8"/>
  <c r="G99" i="8"/>
  <c r="I98" i="8"/>
  <c r="H98" i="8"/>
  <c r="G98" i="8"/>
  <c r="I97" i="8"/>
  <c r="H97" i="8"/>
  <c r="G97" i="8"/>
  <c r="I96" i="8"/>
  <c r="H96" i="8"/>
  <c r="G96" i="8"/>
  <c r="I95" i="8"/>
  <c r="H95" i="8"/>
  <c r="G95" i="8"/>
  <c r="I94" i="8"/>
  <c r="H94" i="8"/>
  <c r="G94" i="8"/>
  <c r="I93" i="8"/>
  <c r="H93" i="8"/>
  <c r="G93" i="8"/>
  <c r="I92" i="8"/>
  <c r="H92" i="8"/>
  <c r="G92" i="8"/>
  <c r="I91" i="8"/>
  <c r="H91" i="8"/>
  <c r="G91" i="8"/>
  <c r="I90" i="8"/>
  <c r="H90" i="8"/>
  <c r="G90" i="8"/>
  <c r="I89" i="8"/>
  <c r="H89" i="8"/>
  <c r="G89" i="8"/>
  <c r="I88" i="8"/>
  <c r="H88" i="8"/>
  <c r="G88" i="8"/>
  <c r="I87" i="8"/>
  <c r="H87" i="8"/>
  <c r="G87" i="8"/>
  <c r="I86" i="8"/>
  <c r="H86" i="8"/>
  <c r="G86" i="8"/>
  <c r="I85" i="8"/>
  <c r="H85" i="8"/>
  <c r="G85" i="8"/>
  <c r="I84" i="8"/>
  <c r="H84" i="8"/>
  <c r="G84" i="8"/>
  <c r="I83" i="8"/>
  <c r="H83" i="8"/>
  <c r="G83" i="8"/>
  <c r="I82" i="8"/>
  <c r="H82" i="8"/>
  <c r="G82" i="8"/>
  <c r="I81" i="8"/>
  <c r="H81" i="8"/>
  <c r="G81" i="8"/>
  <c r="I80" i="8"/>
  <c r="H80" i="8"/>
  <c r="G80" i="8"/>
  <c r="I79" i="8"/>
  <c r="H79" i="8"/>
  <c r="G79" i="8"/>
  <c r="I78" i="8"/>
  <c r="H78" i="8"/>
  <c r="G78" i="8"/>
  <c r="I77" i="8"/>
  <c r="H77" i="8"/>
  <c r="G77" i="8"/>
  <c r="I76" i="8"/>
  <c r="H76" i="8"/>
  <c r="G76" i="8"/>
  <c r="I75" i="8"/>
  <c r="H75" i="8"/>
  <c r="G75" i="8"/>
  <c r="I74" i="8"/>
  <c r="H74" i="8"/>
  <c r="G74" i="8"/>
  <c r="I73" i="8"/>
  <c r="H73" i="8"/>
  <c r="G73" i="8"/>
  <c r="I72" i="8"/>
  <c r="H72" i="8"/>
  <c r="G72" i="8"/>
  <c r="I71" i="8"/>
  <c r="H71" i="8"/>
  <c r="G71" i="8"/>
  <c r="I70" i="8"/>
  <c r="H70" i="8"/>
  <c r="G70" i="8"/>
  <c r="I69" i="8"/>
  <c r="H69" i="8"/>
  <c r="G69" i="8"/>
  <c r="I68" i="8"/>
  <c r="H68" i="8"/>
  <c r="G68" i="8"/>
  <c r="I67" i="8"/>
  <c r="H67" i="8"/>
  <c r="G67" i="8"/>
  <c r="I66" i="8"/>
  <c r="H66" i="8"/>
  <c r="G66" i="8"/>
  <c r="I65" i="8"/>
  <c r="H65" i="8"/>
  <c r="G65" i="8"/>
  <c r="I64" i="8"/>
  <c r="H64" i="8"/>
  <c r="G64" i="8"/>
  <c r="I63" i="8"/>
  <c r="H63" i="8"/>
  <c r="G63" i="8"/>
  <c r="I62" i="8"/>
  <c r="H62" i="8"/>
  <c r="G62" i="8"/>
  <c r="I61" i="8"/>
  <c r="H61" i="8"/>
  <c r="G61" i="8"/>
  <c r="I60" i="8"/>
  <c r="H60" i="8"/>
  <c r="G60" i="8"/>
  <c r="I59" i="8"/>
  <c r="H59" i="8"/>
  <c r="G59" i="8"/>
  <c r="I58" i="8"/>
  <c r="H58" i="8"/>
  <c r="G58" i="8"/>
  <c r="I57" i="8"/>
  <c r="H57" i="8"/>
  <c r="G57" i="8"/>
  <c r="I56" i="8"/>
  <c r="H56" i="8"/>
  <c r="G56" i="8"/>
  <c r="I55" i="8"/>
  <c r="H55" i="8"/>
  <c r="G55" i="8"/>
  <c r="I54" i="8"/>
  <c r="H54" i="8"/>
  <c r="G54" i="8"/>
  <c r="I53" i="8"/>
  <c r="H53" i="8"/>
  <c r="G53" i="8"/>
  <c r="I52" i="8"/>
  <c r="H52" i="8"/>
  <c r="G52" i="8"/>
  <c r="I51" i="8"/>
  <c r="H51" i="8"/>
  <c r="G51" i="8"/>
  <c r="I50" i="8"/>
  <c r="H50" i="8"/>
  <c r="G50" i="8"/>
  <c r="I49" i="8"/>
  <c r="H49" i="8"/>
  <c r="G49" i="8"/>
  <c r="I48" i="8"/>
  <c r="H48" i="8"/>
  <c r="G48" i="8"/>
  <c r="I47" i="8"/>
  <c r="H47" i="8"/>
  <c r="G47" i="8"/>
  <c r="I46" i="8"/>
  <c r="H46" i="8"/>
  <c r="G46" i="8"/>
  <c r="I45" i="8"/>
  <c r="H45" i="8"/>
  <c r="G45" i="8"/>
  <c r="I44" i="8"/>
  <c r="H44" i="8"/>
  <c r="G44" i="8"/>
  <c r="I43" i="8"/>
  <c r="H43" i="8"/>
  <c r="G43" i="8"/>
  <c r="I42" i="8"/>
  <c r="H42" i="8"/>
  <c r="G42" i="8"/>
  <c r="I41" i="8"/>
  <c r="H41" i="8"/>
  <c r="G41" i="8"/>
  <c r="I40" i="8"/>
  <c r="H40" i="8"/>
  <c r="G40" i="8"/>
  <c r="I39" i="8"/>
  <c r="H39" i="8"/>
  <c r="G39" i="8"/>
  <c r="I38" i="8"/>
  <c r="H38" i="8"/>
  <c r="G38" i="8"/>
  <c r="I37" i="8"/>
  <c r="H37" i="8"/>
  <c r="G37" i="8"/>
  <c r="I36" i="8"/>
  <c r="H36" i="8"/>
  <c r="G36" i="8"/>
  <c r="I35" i="8"/>
  <c r="H35" i="8"/>
  <c r="G35" i="8"/>
  <c r="I34" i="8"/>
  <c r="H34" i="8"/>
  <c r="G34" i="8"/>
  <c r="I33" i="8"/>
  <c r="H33" i="8"/>
  <c r="G33" i="8"/>
  <c r="I32" i="8"/>
  <c r="H32" i="8"/>
  <c r="G32" i="8"/>
  <c r="I31" i="8"/>
  <c r="H31" i="8"/>
  <c r="G31" i="8"/>
  <c r="I30" i="8"/>
  <c r="H30" i="8"/>
  <c r="G30" i="8"/>
  <c r="D30" i="8"/>
  <c r="I29" i="8"/>
  <c r="H29" i="8"/>
  <c r="G29" i="8"/>
  <c r="D29" i="8"/>
  <c r="I28" i="8"/>
  <c r="H28" i="8"/>
  <c r="G28" i="8"/>
  <c r="D28" i="8"/>
  <c r="I27" i="8"/>
  <c r="H27" i="8"/>
  <c r="G27" i="8"/>
  <c r="D27" i="8"/>
  <c r="I26" i="8"/>
  <c r="H26" i="8"/>
  <c r="G26" i="8"/>
  <c r="D26" i="8"/>
  <c r="G25" i="8"/>
  <c r="I25" i="8"/>
  <c r="H25" i="8"/>
  <c r="D25" i="8"/>
  <c r="G24" i="8"/>
  <c r="I24" i="8"/>
  <c r="H24" i="8"/>
  <c r="D24" i="8"/>
  <c r="G23" i="8"/>
  <c r="I23" i="8"/>
  <c r="H23" i="8"/>
  <c r="D23" i="8"/>
  <c r="G22" i="8"/>
  <c r="I22" i="8"/>
  <c r="H22" i="8"/>
  <c r="D22" i="8"/>
  <c r="G21" i="8"/>
  <c r="I21" i="8"/>
  <c r="H21" i="8"/>
  <c r="D21" i="8"/>
  <c r="G20" i="8"/>
  <c r="I20" i="8"/>
  <c r="H20" i="8"/>
  <c r="D20" i="8"/>
  <c r="G19" i="8"/>
  <c r="I19" i="8"/>
  <c r="H19" i="8"/>
  <c r="D19" i="8"/>
  <c r="G18" i="8"/>
  <c r="I18" i="8"/>
  <c r="H18" i="8"/>
  <c r="D18" i="8"/>
  <c r="G17" i="8"/>
  <c r="I17" i="8"/>
  <c r="H17" i="8"/>
  <c r="D17" i="8"/>
  <c r="G16" i="8"/>
  <c r="I16" i="8"/>
  <c r="H16" i="8"/>
  <c r="D16" i="8"/>
  <c r="G15" i="8"/>
  <c r="I15" i="8"/>
  <c r="H15" i="8"/>
  <c r="D15" i="8"/>
  <c r="G14" i="8"/>
  <c r="I14" i="8"/>
  <c r="H14" i="8"/>
  <c r="D14" i="8"/>
  <c r="G13" i="8"/>
  <c r="I13" i="8"/>
  <c r="H13" i="8"/>
  <c r="D13" i="8"/>
  <c r="G12" i="8"/>
  <c r="I12" i="8"/>
  <c r="G6" i="8"/>
  <c r="I6" i="8"/>
  <c r="G7" i="8"/>
  <c r="I7" i="8"/>
  <c r="G8" i="8"/>
  <c r="I8" i="8"/>
  <c r="G9" i="8"/>
  <c r="I9" i="8"/>
  <c r="G10" i="8"/>
  <c r="I10" i="8"/>
  <c r="G11" i="8"/>
  <c r="I11" i="8"/>
  <c r="H12" i="8"/>
  <c r="D12" i="8"/>
  <c r="H11" i="8"/>
  <c r="D11" i="8"/>
  <c r="M6" i="8"/>
  <c r="H8" i="8"/>
  <c r="H10" i="8"/>
  <c r="D10" i="8"/>
  <c r="H9" i="8"/>
  <c r="D9" i="8"/>
  <c r="D8" i="8"/>
  <c r="D7" i="8"/>
  <c r="D6" i="8"/>
  <c r="G30" i="101" l="1"/>
  <c r="G34" i="101"/>
  <c r="D34" i="101"/>
  <c r="V34" i="101"/>
  <c r="E30" i="101"/>
  <c r="I30" i="101"/>
  <c r="H30" i="101"/>
  <c r="E34" i="101"/>
  <c r="O34" i="101"/>
  <c r="N34" i="101"/>
  <c r="V30" i="101"/>
  <c r="I32" i="101"/>
  <c r="H32" i="101"/>
  <c r="L32" i="101"/>
  <c r="K32" i="101"/>
  <c r="G32" i="101"/>
  <c r="D30" i="101"/>
  <c r="D32" i="101"/>
  <c r="G31" i="101"/>
  <c r="G10" i="96"/>
  <c r="H13" i="96"/>
  <c r="H16" i="96"/>
  <c r="I19" i="96"/>
  <c r="K20" i="96"/>
  <c r="J25" i="96"/>
  <c r="K26" i="96"/>
  <c r="K29" i="96"/>
  <c r="K45" i="96"/>
  <c r="K61" i="96"/>
  <c r="G15" i="96"/>
  <c r="E21" i="96"/>
  <c r="I21" i="96"/>
  <c r="D25" i="96"/>
  <c r="K31" i="96"/>
  <c r="J31" i="96"/>
  <c r="F31" i="96"/>
  <c r="D41" i="96"/>
  <c r="K47" i="96"/>
  <c r="J47" i="96"/>
  <c r="F47" i="96"/>
  <c r="D56" i="96"/>
  <c r="D57" i="96"/>
  <c r="K63" i="96"/>
  <c r="J63" i="96"/>
  <c r="F63" i="96"/>
  <c r="D72" i="96"/>
  <c r="D73" i="96"/>
  <c r="K79" i="96"/>
  <c r="J79" i="96"/>
  <c r="F79" i="96"/>
  <c r="D88" i="96"/>
  <c r="D89" i="96"/>
  <c r="K95" i="96"/>
  <c r="J95" i="96"/>
  <c r="F95" i="96"/>
  <c r="D104" i="96"/>
  <c r="D105" i="96"/>
  <c r="F10" i="96"/>
  <c r="G13" i="96"/>
  <c r="G16" i="96"/>
  <c r="H19" i="96"/>
  <c r="H25" i="96"/>
  <c r="K36" i="96"/>
  <c r="D10" i="96"/>
  <c r="F12" i="96"/>
  <c r="J12" i="96"/>
  <c r="F24" i="96"/>
  <c r="J24" i="96"/>
  <c r="K27" i="96"/>
  <c r="J27" i="96"/>
  <c r="F27" i="96"/>
  <c r="D42" i="96"/>
  <c r="K43" i="96"/>
  <c r="J43" i="96"/>
  <c r="F43" i="96"/>
  <c r="E43" i="96"/>
  <c r="D58" i="96"/>
  <c r="K59" i="96"/>
  <c r="J59" i="96"/>
  <c r="F59" i="96"/>
  <c r="D74" i="96"/>
  <c r="K75" i="96"/>
  <c r="J75" i="96"/>
  <c r="F75" i="96"/>
  <c r="D90" i="96"/>
  <c r="K91" i="96"/>
  <c r="J91" i="96"/>
  <c r="F91" i="96"/>
  <c r="J32" i="96"/>
  <c r="J73" i="96"/>
  <c r="H9" i="96"/>
  <c r="J10" i="96"/>
  <c r="G17" i="96"/>
  <c r="F19" i="96"/>
  <c r="J21" i="96"/>
  <c r="K22" i="96"/>
  <c r="K24" i="96"/>
  <c r="E24" i="96"/>
  <c r="K37" i="96"/>
  <c r="K48" i="96"/>
  <c r="K53" i="96"/>
  <c r="K64" i="96"/>
  <c r="K80" i="96"/>
  <c r="K96" i="96"/>
  <c r="F8" i="96"/>
  <c r="J8" i="96"/>
  <c r="D13" i="96"/>
  <c r="D17" i="96"/>
  <c r="F20" i="96"/>
  <c r="J20" i="96"/>
  <c r="G23" i="96"/>
  <c r="K23" i="96"/>
  <c r="D33" i="96"/>
  <c r="K39" i="96"/>
  <c r="J39" i="96"/>
  <c r="F39" i="96"/>
  <c r="D49" i="96"/>
  <c r="K55" i="96"/>
  <c r="J55" i="96"/>
  <c r="F55" i="96"/>
  <c r="D65" i="96"/>
  <c r="K71" i="96"/>
  <c r="J71" i="96"/>
  <c r="F71" i="96"/>
  <c r="D81" i="96"/>
  <c r="K87" i="96"/>
  <c r="J87" i="96"/>
  <c r="F87" i="96"/>
  <c r="D97" i="96"/>
  <c r="K103" i="96"/>
  <c r="J103" i="96"/>
  <c r="F103" i="96"/>
  <c r="F16" i="96"/>
  <c r="J16" i="96"/>
  <c r="G19" i="96"/>
  <c r="K19" i="96"/>
  <c r="E25" i="96"/>
  <c r="I25" i="96"/>
  <c r="K35" i="96"/>
  <c r="J35" i="96"/>
  <c r="F35" i="96"/>
  <c r="K51" i="96"/>
  <c r="J51" i="96"/>
  <c r="F51" i="96"/>
  <c r="K67" i="96"/>
  <c r="J67" i="96"/>
  <c r="F67" i="96"/>
  <c r="K83" i="96"/>
  <c r="J83" i="96"/>
  <c r="F83" i="96"/>
  <c r="K99" i="96"/>
  <c r="J99" i="96"/>
  <c r="F99" i="96"/>
  <c r="V32" i="101"/>
  <c r="T47" i="68"/>
  <c r="T55" i="68"/>
  <c r="T74" i="68"/>
  <c r="T82" i="68"/>
  <c r="T90" i="68"/>
  <c r="T152" i="68"/>
  <c r="I47" i="68"/>
  <c r="I55" i="68"/>
  <c r="K115" i="68"/>
  <c r="J136" i="68"/>
  <c r="I113" i="68"/>
  <c r="I121" i="68"/>
  <c r="I140" i="68"/>
  <c r="I148" i="68"/>
  <c r="S75" i="67"/>
  <c r="S91" i="67"/>
  <c r="S138" i="67"/>
  <c r="T154" i="67"/>
  <c r="U144" i="67"/>
  <c r="T144" i="67"/>
  <c r="U117" i="67"/>
  <c r="T117" i="67"/>
  <c r="U90" i="67"/>
  <c r="T90" i="67"/>
  <c r="U74" i="67"/>
  <c r="T74" i="67"/>
  <c r="H50" i="67"/>
  <c r="K49" i="67"/>
  <c r="H30" i="67"/>
  <c r="K30" i="67" s="1"/>
  <c r="J30" i="67" s="1"/>
  <c r="H31" i="67"/>
  <c r="H29" i="67"/>
  <c r="B85" i="283"/>
  <c r="B44" i="283"/>
  <c r="S22" i="67"/>
  <c r="W12" i="89"/>
  <c r="H92" i="67"/>
  <c r="T43" i="67"/>
  <c r="I49" i="67"/>
  <c r="K92" i="67"/>
  <c r="S57" i="67"/>
  <c r="V80" i="67"/>
  <c r="S85" i="67"/>
  <c r="K107" i="67"/>
  <c r="S112" i="67"/>
  <c r="K115" i="67"/>
  <c r="V117" i="67"/>
  <c r="K123" i="67"/>
  <c r="V138" i="67"/>
  <c r="V142" i="67"/>
  <c r="K144" i="67"/>
  <c r="S145" i="67"/>
  <c r="K148" i="67"/>
  <c r="T53" i="67"/>
  <c r="T80" i="67"/>
  <c r="T107" i="67"/>
  <c r="T123" i="67"/>
  <c r="T150" i="67"/>
  <c r="J117" i="67"/>
  <c r="J107" i="67"/>
  <c r="K59" i="67"/>
  <c r="H58" i="67"/>
  <c r="K57" i="67"/>
  <c r="H51" i="67"/>
  <c r="H52" i="67"/>
  <c r="H43" i="67"/>
  <c r="K28" i="67"/>
  <c r="J28" i="67" s="1"/>
  <c r="K24" i="67"/>
  <c r="J24" i="67" s="1"/>
  <c r="H14" i="67"/>
  <c r="H15" i="67"/>
  <c r="I78" i="67"/>
  <c r="K78" i="67"/>
  <c r="I82" i="67"/>
  <c r="I84" i="67"/>
  <c r="K84" i="67"/>
  <c r="J84" i="67"/>
  <c r="I113" i="67"/>
  <c r="I115" i="67"/>
  <c r="I140" i="67"/>
  <c r="I142" i="67"/>
  <c r="S25" i="68"/>
  <c r="S24" i="68"/>
  <c r="W24" i="89"/>
  <c r="H93" i="67"/>
  <c r="I59" i="67"/>
  <c r="V57" i="67"/>
  <c r="V74" i="67"/>
  <c r="S84" i="67"/>
  <c r="V90" i="67"/>
  <c r="S111" i="67"/>
  <c r="V154" i="67"/>
  <c r="U152" i="67"/>
  <c r="T152" i="67"/>
  <c r="V152" i="67"/>
  <c r="U138" i="67"/>
  <c r="U136" i="67"/>
  <c r="T136" i="67"/>
  <c r="U111" i="67"/>
  <c r="U109" i="67"/>
  <c r="T109" i="67"/>
  <c r="U84" i="67"/>
  <c r="U82" i="67"/>
  <c r="T82" i="67"/>
  <c r="U57" i="67"/>
  <c r="U55" i="67"/>
  <c r="T55" i="67"/>
  <c r="J49" i="67"/>
  <c r="H59" i="67"/>
  <c r="H60" i="67"/>
  <c r="J16" i="67"/>
  <c r="S14" i="67"/>
  <c r="S30" i="67"/>
  <c r="W18" i="89"/>
  <c r="W28" i="89"/>
  <c r="W16" i="89"/>
  <c r="S154" i="67"/>
  <c r="S155" i="67"/>
  <c r="H22" i="67"/>
  <c r="K22" i="67" s="1"/>
  <c r="J22" i="67" s="1"/>
  <c r="H23" i="67"/>
  <c r="H21" i="67"/>
  <c r="K20" i="67" s="1"/>
  <c r="J20" i="67" s="1"/>
  <c r="H12" i="67"/>
  <c r="K12" i="67" s="1"/>
  <c r="J12" i="67" s="1"/>
  <c r="H13" i="67"/>
  <c r="I76" i="67"/>
  <c r="K76" i="67"/>
  <c r="J76" i="67"/>
  <c r="I86" i="67"/>
  <c r="K86" i="67"/>
  <c r="I150" i="67"/>
  <c r="K150" i="67"/>
  <c r="S17" i="68"/>
  <c r="S16" i="68"/>
  <c r="E33" i="101"/>
  <c r="G33" i="101"/>
  <c r="E32" i="101"/>
  <c r="W20" i="89"/>
  <c r="W43" i="89"/>
  <c r="L12" i="8"/>
  <c r="K12" i="8"/>
  <c r="J12" i="8"/>
  <c r="M12" i="8"/>
  <c r="L36" i="8"/>
  <c r="K36" i="8"/>
  <c r="J36" i="8"/>
  <c r="M36" i="8"/>
  <c r="L39" i="8"/>
  <c r="J39" i="8"/>
  <c r="K39" i="8"/>
  <c r="M39" i="8"/>
  <c r="L68" i="8"/>
  <c r="K68" i="8"/>
  <c r="J68" i="8"/>
  <c r="M68" i="8"/>
  <c r="L71" i="8"/>
  <c r="J71" i="8"/>
  <c r="K71" i="8"/>
  <c r="M71" i="8"/>
  <c r="L87" i="8"/>
  <c r="J87" i="8"/>
  <c r="K87" i="8"/>
  <c r="M87" i="8"/>
  <c r="U28" i="88"/>
  <c r="T28" i="88" s="1"/>
  <c r="U20" i="88"/>
  <c r="T20" i="88" s="1"/>
  <c r="U12" i="88"/>
  <c r="T12" i="88" s="1"/>
  <c r="X262" i="66"/>
  <c r="W262" i="66"/>
  <c r="X235" i="66"/>
  <c r="W235" i="66"/>
  <c r="X208" i="66"/>
  <c r="W208" i="66"/>
  <c r="X181" i="66"/>
  <c r="W181" i="66"/>
  <c r="X154" i="66"/>
  <c r="W154" i="66"/>
  <c r="X138" i="66"/>
  <c r="W138" i="66"/>
  <c r="X111" i="66"/>
  <c r="W111" i="66"/>
  <c r="X84" i="66"/>
  <c r="W84" i="66"/>
  <c r="X57" i="66"/>
  <c r="W57" i="66"/>
  <c r="W307" i="89"/>
  <c r="W299" i="89"/>
  <c r="W291" i="89"/>
  <c r="W272" i="89"/>
  <c r="W264" i="89"/>
  <c r="W245" i="89"/>
  <c r="W237" i="89"/>
  <c r="W229" i="89"/>
  <c r="W210" i="89"/>
  <c r="W202" i="89"/>
  <c r="W183" i="89"/>
  <c r="W175" i="89"/>
  <c r="W167" i="89"/>
  <c r="W148" i="89"/>
  <c r="W140" i="89"/>
  <c r="W121" i="89"/>
  <c r="W113" i="89"/>
  <c r="W105" i="89"/>
  <c r="W86" i="89"/>
  <c r="W78" i="89"/>
  <c r="W59" i="89"/>
  <c r="W51" i="89"/>
  <c r="W30" i="89"/>
  <c r="W22" i="89"/>
  <c r="W14" i="89"/>
  <c r="U26" i="88"/>
  <c r="T26" i="88" s="1"/>
  <c r="U18" i="88"/>
  <c r="T18" i="88" s="1"/>
  <c r="U43" i="88"/>
  <c r="T43" i="88" s="1"/>
  <c r="W305" i="66"/>
  <c r="X295" i="66"/>
  <c r="W295" i="66"/>
  <c r="T30" i="88"/>
  <c r="U24" i="88"/>
  <c r="T24" i="88" s="1"/>
  <c r="S24" i="88" s="1"/>
  <c r="I13" i="96" s="1"/>
  <c r="T22" i="88"/>
  <c r="U16" i="88"/>
  <c r="T16" i="88" s="1"/>
  <c r="T14" i="88"/>
  <c r="X24" i="66"/>
  <c r="W24" i="66" s="1"/>
  <c r="W303" i="66"/>
  <c r="W276" i="66"/>
  <c r="X266" i="66"/>
  <c r="W266" i="66"/>
  <c r="X239" i="66"/>
  <c r="W239" i="66"/>
  <c r="X212" i="66"/>
  <c r="W212" i="66"/>
  <c r="X185" i="66"/>
  <c r="W185" i="66"/>
  <c r="X169" i="66"/>
  <c r="W169" i="66"/>
  <c r="X142" i="66"/>
  <c r="W142" i="66"/>
  <c r="X115" i="66"/>
  <c r="W115" i="66"/>
  <c r="X88" i="66"/>
  <c r="W88" i="66"/>
  <c r="X61" i="66"/>
  <c r="W61" i="66"/>
  <c r="X45" i="66"/>
  <c r="W45" i="66"/>
  <c r="X16" i="66"/>
  <c r="L7" i="8"/>
  <c r="J7" i="8"/>
  <c r="M7" i="8"/>
  <c r="L28" i="8"/>
  <c r="K28" i="8"/>
  <c r="J28" i="8"/>
  <c r="M28" i="8"/>
  <c r="L31" i="8"/>
  <c r="J31" i="8"/>
  <c r="M31" i="8"/>
  <c r="L60" i="8"/>
  <c r="K60" i="8"/>
  <c r="J60" i="8"/>
  <c r="M60" i="8"/>
  <c r="L63" i="8"/>
  <c r="J63" i="8"/>
  <c r="K63" i="8"/>
  <c r="M63" i="8"/>
  <c r="L84" i="8"/>
  <c r="K84" i="8"/>
  <c r="J84" i="8"/>
  <c r="M84" i="8"/>
  <c r="L20" i="8"/>
  <c r="K20" i="8"/>
  <c r="J20" i="8"/>
  <c r="M20" i="8"/>
  <c r="L23" i="8"/>
  <c r="J23" i="8"/>
  <c r="M23" i="8"/>
  <c r="L52" i="8"/>
  <c r="K52" i="8"/>
  <c r="J52" i="8"/>
  <c r="M52" i="8"/>
  <c r="L55" i="8"/>
  <c r="J55" i="8"/>
  <c r="K55" i="8"/>
  <c r="M55" i="8"/>
  <c r="L79" i="8"/>
  <c r="J79" i="8"/>
  <c r="K79" i="8"/>
  <c r="M79" i="8"/>
  <c r="X20" i="66"/>
  <c r="X247" i="66"/>
  <c r="W247" i="66"/>
  <c r="X231" i="66"/>
  <c r="W231" i="66"/>
  <c r="X204" i="66"/>
  <c r="W204" i="66"/>
  <c r="X177" i="66"/>
  <c r="W177" i="66"/>
  <c r="X150" i="66"/>
  <c r="W150" i="66"/>
  <c r="X123" i="66"/>
  <c r="W123" i="66"/>
  <c r="X107" i="66"/>
  <c r="W107" i="66"/>
  <c r="X80" i="66"/>
  <c r="W80" i="66"/>
  <c r="X53" i="66"/>
  <c r="W53" i="66"/>
  <c r="X22" i="66"/>
  <c r="X14" i="66"/>
  <c r="W43" i="66" s="1"/>
  <c r="K31" i="8"/>
  <c r="L15" i="8"/>
  <c r="J15" i="8"/>
  <c r="M15" i="8"/>
  <c r="L44" i="8"/>
  <c r="K44" i="8"/>
  <c r="J44" i="8"/>
  <c r="M44" i="8"/>
  <c r="L47" i="8"/>
  <c r="J47" i="8"/>
  <c r="K47" i="8"/>
  <c r="M47" i="8"/>
  <c r="L76" i="8"/>
  <c r="K76" i="8"/>
  <c r="J76" i="8"/>
  <c r="M76" i="8"/>
  <c r="L37" i="8"/>
  <c r="J37" i="8"/>
  <c r="L45" i="8"/>
  <c r="J45" i="8"/>
  <c r="L53" i="8"/>
  <c r="J53" i="8"/>
  <c r="L61" i="8"/>
  <c r="J61" i="8"/>
  <c r="L69" i="8"/>
  <c r="J69" i="8"/>
  <c r="L77" i="8"/>
  <c r="J77" i="8"/>
  <c r="L85" i="8"/>
  <c r="J85" i="8"/>
  <c r="L43" i="8"/>
  <c r="J43" i="8"/>
  <c r="L51" i="8"/>
  <c r="J51" i="8"/>
  <c r="L59" i="8"/>
  <c r="J59" i="8"/>
  <c r="L67" i="8"/>
  <c r="J67" i="8"/>
  <c r="L75" i="8"/>
  <c r="J75" i="8"/>
  <c r="L83" i="8"/>
  <c r="J83" i="8"/>
  <c r="L41" i="8"/>
  <c r="J41" i="8"/>
  <c r="L49" i="8"/>
  <c r="J49" i="8"/>
  <c r="L57" i="8"/>
  <c r="J57" i="8"/>
  <c r="L65" i="8"/>
  <c r="J65" i="8"/>
  <c r="L73" i="8"/>
  <c r="J73" i="8"/>
  <c r="L81" i="8"/>
  <c r="J81" i="8"/>
  <c r="J89" i="8"/>
  <c r="J91" i="8"/>
  <c r="J93" i="8"/>
  <c r="J95" i="8"/>
  <c r="J97" i="8"/>
  <c r="J99" i="8"/>
  <c r="J101" i="8"/>
  <c r="J103" i="8"/>
  <c r="J105" i="8"/>
  <c r="S16" i="88" l="1"/>
  <c r="I9" i="96" s="1"/>
  <c r="W28" i="66"/>
  <c r="S22" i="88"/>
  <c r="I12" i="96" s="1"/>
  <c r="W14" i="66"/>
  <c r="S43" i="88"/>
  <c r="I17" i="96" s="1"/>
  <c r="S12" i="88"/>
  <c r="I7" i="96" s="1"/>
  <c r="W26" i="66"/>
  <c r="J26" i="68"/>
  <c r="J14" i="68"/>
  <c r="J22" i="68"/>
  <c r="J12" i="68"/>
  <c r="J30" i="68"/>
  <c r="J20" i="68"/>
  <c r="J18" i="68"/>
  <c r="W22" i="66"/>
  <c r="W12" i="66"/>
  <c r="S18" i="88"/>
  <c r="I10" i="96" s="1"/>
  <c r="S20" i="88"/>
  <c r="I11" i="96" s="1"/>
  <c r="K14" i="67"/>
  <c r="J14" i="67" s="1"/>
  <c r="I14" i="67" s="1"/>
  <c r="E8" i="96" s="1"/>
  <c r="K8" i="96" s="1"/>
  <c r="J24" i="68"/>
  <c r="J28" i="68"/>
  <c r="W20" i="66"/>
  <c r="W16" i="66"/>
  <c r="S14" i="88"/>
  <c r="I8" i="96" s="1"/>
  <c r="S30" i="88"/>
  <c r="I16" i="96" s="1"/>
  <c r="S26" i="88"/>
  <c r="I14" i="96" s="1"/>
  <c r="S28" i="88"/>
  <c r="I15" i="96" s="1"/>
  <c r="I24" i="67"/>
  <c r="E13" i="96" s="1"/>
  <c r="K13" i="96" s="1"/>
  <c r="J16" i="68"/>
  <c r="W18" i="66"/>
  <c r="W30" i="66"/>
  <c r="U12" i="68"/>
  <c r="I20" i="67" l="1"/>
  <c r="E11" i="96" s="1"/>
  <c r="K11" i="96" s="1"/>
  <c r="I18" i="67"/>
  <c r="E10" i="96" s="1"/>
  <c r="K10" i="96" s="1"/>
  <c r="I12" i="67"/>
  <c r="E7" i="96" s="1"/>
  <c r="K7" i="96" s="1"/>
  <c r="I22" i="67"/>
  <c r="E12" i="96" s="1"/>
  <c r="K12" i="96" s="1"/>
  <c r="I30" i="67"/>
  <c r="E16" i="96" s="1"/>
  <c r="K16" i="96" s="1"/>
  <c r="T12" i="67"/>
  <c r="E17" i="96" s="1"/>
  <c r="K17" i="96" s="1"/>
  <c r="I16" i="67"/>
  <c r="E9" i="96" s="1"/>
  <c r="K9" i="96" s="1"/>
  <c r="I28" i="67"/>
  <c r="E15" i="96" s="1"/>
  <c r="K15" i="96" s="1"/>
  <c r="I26" i="67"/>
  <c r="E14" i="96" s="1"/>
  <c r="K14" i="9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Milan Hoffmann</author>
  </authors>
  <commentList>
    <comment ref="B2" authorId="0" shapeId="0" xr:uid="{00000000-0006-0000-0200-000001000000}">
      <text>
        <r>
          <rPr>
            <sz val="8"/>
            <color indexed="81"/>
            <rFont val="Tahoma"/>
            <charset val="238"/>
          </rPr>
          <t>Vložte název soutěže:
např. 
PLAMEN 2003/2004</t>
        </r>
      </text>
    </comment>
    <comment ref="N2" authorId="0" shapeId="0" xr:uid="{00000000-0006-0000-0200-000002000000}">
      <text>
        <r>
          <rPr>
            <sz val="8"/>
            <color indexed="81"/>
            <rFont val="Tahoma"/>
            <charset val="238"/>
          </rPr>
          <t xml:space="preserve">Vložte kategorii:
STARŠÍ
nebo 
MLADŠÍ
</t>
        </r>
      </text>
    </comment>
    <comment ref="F3" authorId="0" shapeId="0" xr:uid="{00000000-0006-0000-0200-000003000000}">
      <text>
        <r>
          <rPr>
            <sz val="8"/>
            <color indexed="81"/>
            <rFont val="Tahoma"/>
            <charset val="238"/>
          </rPr>
          <t xml:space="preserve">Vložte datum konání soutěže:
např.
04.10.2003
</t>
        </r>
      </text>
    </comment>
    <comment ref="N3" authorId="0" shapeId="0" xr:uid="{00000000-0006-0000-0200-000004000000}">
      <text>
        <r>
          <rPr>
            <sz val="8"/>
            <color indexed="81"/>
            <rFont val="Tahoma"/>
            <charset val="238"/>
          </rPr>
          <t>Vložte místo konání soutěže:
např.
Přeštice</t>
        </r>
      </text>
    </comment>
    <comment ref="C6" authorId="0" shapeId="0" xr:uid="{00000000-0006-0000-0200-000005000000}">
      <text>
        <r>
          <rPr>
            <sz val="8"/>
            <color indexed="81"/>
            <rFont val="Tahoma"/>
            <charset val="238"/>
          </rPr>
          <t>Vložte název SDH:
např.: Chotěšov
Pozn.: Pokud má sbor 2 či více kolektivů, odlište kolektivy písmenem, tj. např. Chotěšov A, Chotěšov B, ...</t>
        </r>
      </text>
    </comment>
    <comment ref="D6" authorId="0" shapeId="0" xr:uid="{00000000-0006-0000-0200-000006000000}">
      <text>
        <r>
          <rPr>
            <sz val="8"/>
            <color indexed="81"/>
            <rFont val="Tahoma"/>
            <charset val="238"/>
          </rPr>
          <t>Vložte číslo hlídky:
tj. 1 nebo 2
Pozn.: Jeden kolektiv může mít max. 2 hlídky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Ing. Milan Hoffmann</author>
  </authors>
  <commentList>
    <comment ref="C3" authorId="0" shapeId="0" xr:uid="{00000000-0006-0000-1000-000001000000}">
      <text>
        <r>
          <rPr>
            <sz val="8"/>
            <color indexed="81"/>
            <rFont val="Tahoma"/>
            <charset val="238"/>
          </rPr>
          <t>Tento titulek nelze změnit, je vložen z listu:
Startovní listina - Podzim</t>
        </r>
      </text>
    </comment>
    <comment ref="M3" authorId="0" shapeId="0" xr:uid="{00000000-0006-0000-1000-000002000000}">
      <text>
        <r>
          <rPr>
            <sz val="8"/>
            <color indexed="81"/>
            <rFont val="Tahoma"/>
            <charset val="238"/>
          </rPr>
          <t>Tento titulek nelze změnit, je vložen z listu:
Startovní listina - Jaro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E6" authorId="0" shapeId="0" xr:uid="{00000000-0006-0000-0300-000001000000}">
      <text>
        <r>
          <rPr>
            <sz val="8"/>
            <color indexed="81"/>
            <rFont val="Tahoma"/>
            <charset val="238"/>
          </rPr>
          <t xml:space="preserve">Zadejte čas startu hlídky ve formátu hh:mm:ss,
tj. např. 09:00:00 
(hlídka startuje v devět hodin ráno)
Pozn. Pokud je interval mezi hlídkami
5 minut, bude mít druhá hlídka čas
startu 09:05:00
(hlídka startuje pět minut po deváté hodině) </t>
        </r>
      </text>
    </comment>
    <comment ref="F6" authorId="0" shapeId="0" xr:uid="{00000000-0006-0000-0300-000002000000}">
      <text>
        <r>
          <rPr>
            <sz val="8"/>
            <color indexed="81"/>
            <rFont val="Tahoma"/>
            <charset val="238"/>
          </rPr>
          <t>Zadejte čas cíle hlídky ve formátu hh:mm:ss,
tj. např. 09:35:22 
(hlídka dorazila do cíle v devět hodin třicetpět minut a dvacetdva sekund)</t>
        </r>
      </text>
    </comment>
    <comment ref="H6" authorId="0" shapeId="0" xr:uid="{00000000-0006-0000-0300-000003000000}">
      <text>
        <r>
          <rPr>
            <sz val="8"/>
            <color indexed="81"/>
            <rFont val="Tahoma"/>
            <charset val="238"/>
          </rPr>
          <t>Zadejte čekací čas hlídky ve formátu hh:mm:ss,
tj. např. 00:02:45 
(hlídka během svého působení na trati ZPV nasbírala celkem dvě minuty a čtyřicet pět sekund čekacího času)</t>
        </r>
      </text>
    </comment>
    <comment ref="N6" authorId="0" shapeId="0" xr:uid="{00000000-0006-0000-0300-000004000000}">
      <text>
        <r>
          <rPr>
            <sz val="8"/>
            <color indexed="81"/>
            <rFont val="Tahoma"/>
            <charset val="238"/>
          </rPr>
          <t>Zadejte počet trestných bodů,
tj. např. 5 
(hlídka na stanovišti střelba nesetřelila celkem 5 špalíků)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Milan Hoffmann</author>
  </authors>
  <commentList>
    <comment ref="B2" authorId="0" shapeId="0" xr:uid="{00000000-0006-0000-0500-000001000000}">
      <text>
        <r>
          <rPr>
            <sz val="8"/>
            <color indexed="81"/>
            <rFont val="Tahoma"/>
            <charset val="238"/>
          </rPr>
          <t>Tento titulek nelze změnit, je vložen z listu:
Startovní listina - Podzim</t>
        </r>
      </text>
    </comment>
    <comment ref="N2" authorId="0" shapeId="0" xr:uid="{00000000-0006-0000-0500-000002000000}">
      <text>
        <r>
          <rPr>
            <sz val="8"/>
            <color indexed="81"/>
            <rFont val="Tahoma"/>
            <charset val="238"/>
          </rPr>
          <t>Tento titulek nelze změnit, je vložen z listu:
Startovní listina - Podzim</t>
        </r>
      </text>
    </comment>
    <comment ref="F3" authorId="0" shapeId="0" xr:uid="{00000000-0006-0000-0500-000003000000}">
      <text>
        <r>
          <rPr>
            <sz val="8"/>
            <color indexed="81"/>
            <rFont val="Tahoma"/>
            <charset val="238"/>
          </rPr>
          <t>Vložte datum konání soutěže:
např.
05.06.2004 nebo
05.06.-06.06.2004</t>
        </r>
      </text>
    </comment>
    <comment ref="N3" authorId="0" shapeId="0" xr:uid="{00000000-0006-0000-0500-000004000000}">
      <text>
        <r>
          <rPr>
            <sz val="8"/>
            <color indexed="81"/>
            <rFont val="Tahoma"/>
            <charset val="238"/>
          </rPr>
          <t>Vložte místo konání soutěže:
např.:
Přeštice</t>
        </r>
      </text>
    </comment>
    <comment ref="D5" authorId="0" shapeId="0" xr:uid="{00000000-0006-0000-0500-000005000000}">
      <text>
        <r>
          <rPr>
            <sz val="8"/>
            <color indexed="81"/>
            <rFont val="Tahoma"/>
            <charset val="238"/>
          </rPr>
          <t>Vložte rozlišovací údaj dle stupně soutěže:
např. okr (okres) pro krajská kola hry PLAMEN, nebo
krj (kraj) pro MČR hry PLAMEN, apod.</t>
        </r>
      </text>
    </comment>
    <comment ref="C6" authorId="0" shapeId="0" xr:uid="{00000000-0006-0000-0500-000006000000}">
      <text>
        <r>
          <rPr>
            <sz val="8"/>
            <color indexed="81"/>
            <rFont val="Tahoma"/>
            <charset val="238"/>
          </rPr>
          <t>Vložte název SDH dle rozlosování nebo např. dle výsledků ZPV:
např.: Chotěšov
Pozn.: Pokud má sbor 2 či více kolektivů, odlište kolektivy písmenem, tj. např. Chotěšov A, Chotěšov B, …
POZOR!: Názvy SDH musí souhlasit s názvy SDH použitýmy v podzimní Startovní listině 
tj. např. není možné na podzim použít název Chotěšov A a na jaře název Chotěšov I pro stejný kolektiv.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E12" authorId="0" shapeId="0" xr:uid="{00000000-0006-0000-0700-000001000000}">
      <text>
        <r>
          <rPr>
            <sz val="8"/>
            <color indexed="81"/>
            <rFont val="Tahoma"/>
            <charset val="238"/>
          </rPr>
          <t>čas se zadává ve formátu: ss,00
tj. např 54,68
(padesátčtyři sekund a 68 setin sekundy)</t>
        </r>
      </text>
    </comment>
    <comment ref="F12" authorId="0" shapeId="0" xr:uid="{00000000-0006-0000-0700-000002000000}">
      <text>
        <r>
          <rPr>
            <sz val="8"/>
            <color indexed="81"/>
            <rFont val="Tahoma"/>
            <charset val="238"/>
          </rPr>
          <t xml:space="preserve">Pokud je pokus pokus neplatný, pak do jednotlivých buněk pro časy zapište:
do buňky   I.časoměřič zapište: NP (pozn.: NP=neplatný pokus)
do buňky  II.časoměřič zapište: střední čas, který naměřili časoměřiči I. - III. (pro případ protestu)
do buňky III.časoměřič zapište: NP </t>
        </r>
      </text>
    </comment>
    <comment ref="G12" authorId="0" shapeId="0" xr:uid="{00000000-0006-0000-0700-000003000000}">
      <text>
        <r>
          <rPr>
            <sz val="8"/>
            <color indexed="81"/>
            <rFont val="Tahoma"/>
            <charset val="238"/>
          </rPr>
          <t xml:space="preserve">Pokud družstvo k pokusu nenastoupilo, pak do jednotlivých buněk pro časy zapište:
do buňky   I.časoměřič zapište: DNF 
do buňky  II.časoměřič zapište: DNF
do buňky III.časoměřič zapište: DNF
Pozn.: DNF stačí zapsat alespoň do jedné z buběk pro zadání časů. </t>
        </r>
      </text>
    </comment>
    <comment ref="I12" authorId="0" shapeId="0" xr:uid="{00000000-0006-0000-0700-000004000000}">
      <text>
        <r>
          <rPr>
            <sz val="8"/>
            <color indexed="81"/>
            <rFont val="Tahoma"/>
            <charset val="238"/>
          </rPr>
          <t>např. 10
Pozn.: Pokud se této chyby dopustilo více soutěžících, objeví se zde suma trestných bodů za daný přestupek, tj. např. 30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E12" authorId="0" shapeId="0" xr:uid="{00000000-0006-0000-0800-000001000000}">
      <text>
        <r>
          <rPr>
            <sz val="8"/>
            <color indexed="81"/>
            <rFont val="Tahoma"/>
            <charset val="238"/>
          </rPr>
          <t>čas se zadává ve formátu: ss,00
tj. např 54,68
(padesátřtyři sekund a 68 setin sekundy)</t>
        </r>
      </text>
    </comment>
    <comment ref="F12" authorId="0" shapeId="0" xr:uid="{00000000-0006-0000-0800-000002000000}">
      <text>
        <r>
          <rPr>
            <sz val="8"/>
            <color indexed="81"/>
            <rFont val="Tahoma"/>
            <charset val="238"/>
          </rPr>
          <t xml:space="preserve">Pokud je pokus pokus neplatný, pak do jednotlivých buněk pro časy zapište:
do buňky   I.časoměřič zapište: NP (pozn.: NP=neplatný pokus)
do buňky  II.časoměřič zapište: střední čas, který naměřili časoměřiči I. - III. (pro případ protestu)
do buňky III.časoměřič zapište: NP </t>
        </r>
      </text>
    </comment>
    <comment ref="G12" authorId="0" shapeId="0" xr:uid="{00000000-0006-0000-0800-000003000000}">
      <text>
        <r>
          <rPr>
            <sz val="8"/>
            <color indexed="81"/>
            <rFont val="Tahoma"/>
            <charset val="238"/>
          </rPr>
          <t xml:space="preserve">Pokud družstvo k pokusu nenastoupilo, pak do jednotlivých buněk pro časy zapište:
do buňky   I.časoměřič zapište: DNF 
do buňky  II.časoměřič zapište: DNF
do buňky III.časoměřič zapište: DNF
Pozn.: DNF stačí zapsat alespoň do jedné z buběk pro zadání časů.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E12" authorId="0" shapeId="0" xr:uid="{00000000-0006-0000-0900-000001000000}">
      <text>
        <r>
          <rPr>
            <sz val="8"/>
            <color indexed="81"/>
            <rFont val="Tahoma"/>
            <charset val="238"/>
          </rPr>
          <t>čas se zadává ve formátu: ss,00
tj. např 54,68
(padesátčtyři sekund a 68 setin sekundy)</t>
        </r>
      </text>
    </comment>
    <comment ref="F12" authorId="0" shapeId="0" xr:uid="{00000000-0006-0000-0900-000002000000}">
      <text>
        <r>
          <rPr>
            <sz val="8"/>
            <color indexed="81"/>
            <rFont val="Tahoma"/>
            <charset val="238"/>
          </rPr>
          <t xml:space="preserve">Pokud je pokus pokus neplatný, pak do jednotlivých buněk pro časy zapište:
do buňky   I.časoměřič zapište: NP (pozn.: NP=neplatný pokus)
do buňky  II.časoměřič zapište: střední čas, který naměřili časoměřiči I. - III. (pro případ protestu)
do buňky III.časoměřič zapište: NP </t>
        </r>
      </text>
    </comment>
    <comment ref="G12" authorId="0" shapeId="0" xr:uid="{00000000-0006-0000-0900-000003000000}">
      <text>
        <r>
          <rPr>
            <sz val="8"/>
            <color indexed="81"/>
            <rFont val="Tahoma"/>
            <charset val="238"/>
          </rPr>
          <t xml:space="preserve">Pokud družstvo k pokusu nenastoupilo, pak do jednotlivých buněk pro časy zapište:
do buňky   I.časoměřič zapište: DNF 
do buňky  II.časoměřič zapište: DNF
do buňky III.časoměřič zapište: DNF
Pozn.: DNF stačí zapsat alespoň do jedné z buběk pro zadání časů.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E12" authorId="0" shapeId="0" xr:uid="{00000000-0006-0000-0A00-000001000000}">
      <text>
        <r>
          <rPr>
            <sz val="8"/>
            <color indexed="81"/>
            <rFont val="Tahoma"/>
            <charset val="238"/>
          </rPr>
          <t>čas se zadává ve formátu: ss,00
tj. např 74,68
(sedmdesátčtyři sekund a 68 setin sekundy)</t>
        </r>
      </text>
    </comment>
    <comment ref="F12" authorId="0" shapeId="0" xr:uid="{00000000-0006-0000-0A00-000002000000}">
      <text>
        <r>
          <rPr>
            <sz val="8"/>
            <color indexed="81"/>
            <rFont val="Tahoma"/>
            <charset val="238"/>
          </rPr>
          <t xml:space="preserve">Pokud je pokus pokus neplatný, pak do jednotlivých buněk pro časy zapište:
do buňky   I.časoměřič zapište: NP (pozn.: NP=neplatný pokus)
do buňky  II.časoměřič zapište: střední čas, který naměřili časoměřiči I. - III. (pro případ protestu)
do buňky III.časoměřič zapište: NP </t>
        </r>
      </text>
    </comment>
    <comment ref="G12" authorId="0" shapeId="0" xr:uid="{00000000-0006-0000-0A00-000003000000}">
      <text>
        <r>
          <rPr>
            <sz val="8"/>
            <color indexed="81"/>
            <rFont val="Tahoma"/>
            <charset val="238"/>
          </rPr>
          <t xml:space="preserve">Pokud družstvo k pokusu nenastoupilo, pak do jednotlivých buněk pro časy zapište:
do buňky   I.časoměřič zapište: DNF 
do buňky  II.časoměřič zapište: DNF
do buňky III.časoměřič zapište: DNF
Pozn.: DNF stačí zapsat alespoň do jedné z buběk pro zadání časů. </t>
        </r>
      </text>
    </comment>
    <comment ref="L12" authorId="0" shapeId="0" xr:uid="{00000000-0006-0000-0A00-000004000000}">
      <text>
        <r>
          <rPr>
            <sz val="8"/>
            <color indexed="81"/>
            <rFont val="Tahoma"/>
            <charset val="238"/>
          </rPr>
          <t>např. 10
Pozn.: Pokud se této chyby dopustilo více soutěžících, objeví se zde suma trestných bodů za daný přestupek, tj. např. 30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I6" authorId="0" shapeId="0" xr:uid="{00000000-0006-0000-0B00-000001000000}">
      <text>
        <r>
          <rPr>
            <sz val="8"/>
            <color indexed="81"/>
            <rFont val="Tahoma"/>
            <charset val="238"/>
          </rPr>
          <t xml:space="preserve">U útoku CTIF jsou rozdílné výše trestných bodů (5, 10 nebo 20), proto jsou jednotlivé kategorie barevně odlišené:
- zelená -   5 tresných bodů
- okrová - 10 tresných bodů
- modrá -  20 tresných bodů
</t>
        </r>
      </text>
    </comment>
    <comment ref="E12" authorId="0" shapeId="0" xr:uid="{00000000-0006-0000-0B00-000002000000}">
      <text>
        <r>
          <rPr>
            <sz val="8"/>
            <color indexed="81"/>
            <rFont val="Tahoma"/>
            <charset val="238"/>
          </rPr>
          <t>čas se zadává ve formátu: ss,00
tj. např 54,68
(padesátčtyři sekund a 68 setin sekundy)</t>
        </r>
      </text>
    </comment>
    <comment ref="F12" authorId="0" shapeId="0" xr:uid="{00000000-0006-0000-0B00-000003000000}">
      <text>
        <r>
          <rPr>
            <sz val="8"/>
            <color indexed="81"/>
            <rFont val="Tahoma"/>
            <charset val="238"/>
          </rPr>
          <t xml:space="preserve">Pokud je pokus pokus neplatný, pak do jednotlivých buněk pro časy zapište:
do buňky   I.časoměřič zapište: NP (pozn.: NP=neplatný pokus)
do buňky  II.časoměřič zapište: střední čas, který naměřili časoměřiči I. - III. (pro případ protestu)
do buňky III.časoměřič zapište: NP </t>
        </r>
      </text>
    </comment>
    <comment ref="G12" authorId="0" shapeId="0" xr:uid="{00000000-0006-0000-0B00-000004000000}">
      <text>
        <r>
          <rPr>
            <sz val="8"/>
            <color indexed="81"/>
            <rFont val="Tahoma"/>
            <charset val="238"/>
          </rPr>
          <t xml:space="preserve">Pokud družstvo k pokusu nenastoupilo, pak do jednotlivých buněk pro časy zapište:
do buňky   I.časoměřič zapište: DNF 
do buňky  II.časoměřič zapište: DNF
do buňky III.časoměřič zapište: DNF
Pozn.: DNF stačí zapsat alespoň do jedné z buběk pro zadání časů. </t>
        </r>
      </text>
    </comment>
    <comment ref="I12" authorId="0" shapeId="0" xr:uid="{00000000-0006-0000-0B00-000005000000}">
      <text>
        <r>
          <rPr>
            <sz val="8"/>
            <color indexed="81"/>
            <rFont val="Tahoma"/>
            <charset val="238"/>
          </rPr>
          <t>např. 10
Pozn.: Pokud se této chyby dopustilo více soutěžících, objeví se zde suma trestných bodů za daný přestupek, tj. např. 30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Ing. Milan Hoffmann</author>
  </authors>
  <commentList>
    <comment ref="C3" authorId="0" shapeId="0" xr:uid="{00000000-0006-0000-0D00-000001000000}">
      <text>
        <r>
          <rPr>
            <sz val="8"/>
            <color indexed="81"/>
            <rFont val="Tahoma"/>
            <charset val="238"/>
          </rPr>
          <t>Tento titulek nelze změnit, je vložen z listu:
Startovní listina - Podzim</t>
        </r>
      </text>
    </comment>
    <comment ref="G3" authorId="0" shapeId="0" xr:uid="{00000000-0006-0000-0D00-000002000000}">
      <text>
        <r>
          <rPr>
            <sz val="8"/>
            <color indexed="81"/>
            <rFont val="Tahoma"/>
            <charset val="238"/>
          </rPr>
          <t>Tento titulek nelze změnit, je vložen z listu:
Startovní listina - Jaro</t>
        </r>
      </text>
    </comment>
  </commentList>
</comments>
</file>

<file path=xl/sharedStrings.xml><?xml version="1.0" encoding="utf-8"?>
<sst xmlns="http://schemas.openxmlformats.org/spreadsheetml/2006/main" count="3584" uniqueCount="197">
  <si>
    <t xml:space="preserve"> SDH</t>
  </si>
  <si>
    <t xml:space="preserve"> ZPV</t>
  </si>
  <si>
    <t xml:space="preserve"> PÚ</t>
  </si>
  <si>
    <t xml:space="preserve"> Štafeta 4x60m</t>
  </si>
  <si>
    <t xml:space="preserve"> Štafeta dvojic</t>
  </si>
  <si>
    <t xml:space="preserve"> Celkový součet</t>
  </si>
  <si>
    <t>st.č.</t>
  </si>
  <si>
    <t>SDH</t>
  </si>
  <si>
    <t>Poř.</t>
  </si>
  <si>
    <t>název hlídky</t>
  </si>
  <si>
    <t>Výsledky soutěže</t>
  </si>
  <si>
    <t xml:space="preserve">tresný bod = 1 minuta </t>
  </si>
  <si>
    <t>1.pokus</t>
  </si>
  <si>
    <t>2.pokus</t>
  </si>
  <si>
    <t xml:space="preserve"> počet bodů za umístění</t>
  </si>
  <si>
    <t xml:space="preserve"> součet tresných bodů</t>
  </si>
  <si>
    <t xml:space="preserve"> střelba ze vzduchovky</t>
  </si>
  <si>
    <t xml:space="preserve"> základy topografie</t>
  </si>
  <si>
    <t xml:space="preserve"> uzlování</t>
  </si>
  <si>
    <t xml:space="preserve"> první pomoc</t>
  </si>
  <si>
    <t xml:space="preserve"> požární ochrana</t>
  </si>
  <si>
    <t xml:space="preserve"> překonání překážky</t>
  </si>
  <si>
    <t xml:space="preserve"> trestné minuty (h:mm)</t>
  </si>
  <si>
    <t xml:space="preserve"> startovní číslo</t>
  </si>
  <si>
    <t>Číslo hlídky</t>
  </si>
  <si>
    <t xml:space="preserve"> 400 m štafeta CTIF</t>
  </si>
  <si>
    <t>Štafeta požárních dvojic</t>
  </si>
  <si>
    <t xml:space="preserve"> PÚ - CTIF</t>
  </si>
  <si>
    <t>Celkové výsledky</t>
  </si>
  <si>
    <t/>
  </si>
  <si>
    <t>Poznámky:</t>
  </si>
  <si>
    <t>Požární útok CTIF</t>
  </si>
  <si>
    <t>CELOSTÁTNÍ HRA PLAMEN</t>
  </si>
  <si>
    <t>Základem je čas naměřený od vydání signálu startéra do proběhnutí posledního člena cílem</t>
  </si>
  <si>
    <t>K úřednímu času se připočítávají trest. Sekundy - za každý případ 10 sekund</t>
  </si>
  <si>
    <t>Výsledek soutěže</t>
  </si>
  <si>
    <t>předčasné vyběhnutí</t>
  </si>
  <si>
    <t>nesvinutí rozpadlého kotouče</t>
  </si>
  <si>
    <t>nerozložení hadice proudnice na, nebo za čarou</t>
  </si>
  <si>
    <t>neúplné svinutí mezi metou a nástavcem hydrantu</t>
  </si>
  <si>
    <t>hození hadice nebo proudnice</t>
  </si>
  <si>
    <t>chození po nesprávné straně hadicového vedení</t>
  </si>
  <si>
    <t>nesprávné svinutí (dvojité přeložení)</t>
  </si>
  <si>
    <t>součet trest. Sekund a úředního času</t>
  </si>
  <si>
    <t>počet bodů za umístění</t>
  </si>
  <si>
    <t>I. časoměřič</t>
  </si>
  <si>
    <t>II. časoměřič</t>
  </si>
  <si>
    <t>III. časoměřič</t>
  </si>
  <si>
    <t>úřední čas</t>
  </si>
  <si>
    <t>start. číslo</t>
  </si>
  <si>
    <t>SOUTĚŽNÍ DRUŽSTVO</t>
  </si>
  <si>
    <t>pokus</t>
  </si>
  <si>
    <t>I.pokus</t>
  </si>
  <si>
    <t>II.pokus</t>
  </si>
  <si>
    <t>Výsledková listina č: 1</t>
  </si>
  <si>
    <t>Výsledková listina č: 2</t>
  </si>
  <si>
    <t>Štafeta 4x60 m</t>
  </si>
  <si>
    <t>Štafeta 400 m CTIF</t>
  </si>
  <si>
    <t>za nesprávné spojení spojek
(hadice, rozdělovač, proudnice)
za každý případ</t>
  </si>
  <si>
    <t>nesprávně překonaná překážka nebo
nesprávně provedený úkon
za každý případ</t>
  </si>
  <si>
    <t>vyšlápnutí z dráhy oběma nohama
za každý případ</t>
  </si>
  <si>
    <t>za rozpojení spojky nebo zapojení na 1 ozub
za každý případ
20 tb. = sekund</t>
  </si>
  <si>
    <t>za nesprávné uvázaný uzel
za každý případ
10 tb. = sekund</t>
  </si>
  <si>
    <t>nesprávná práce
10 tb. = sekund</t>
  </si>
  <si>
    <t>za celé přetočení hadice
(každá hadice se posuzuje samostatně)
5 tb. = sekund</t>
  </si>
  <si>
    <t>nesprávné rozložení hadice nebo
nesprávné položení hadic u překářek
10 tb. = sekund</t>
  </si>
  <si>
    <t>za zapomenuté, ztracené ne špatně 
odložené nářadí
5 tb. = sekund</t>
  </si>
  <si>
    <t>za nesprávné zařazení techn. prostředku
u stojanu
10 tb. = sekund</t>
  </si>
  <si>
    <t xml:space="preserve"> čas startu (hh:mm:ss)</t>
  </si>
  <si>
    <t xml:space="preserve"> čas cíle (hh:mm:ss)</t>
  </si>
  <si>
    <t xml:space="preserve"> čistý čas na trati (mm:ss)</t>
  </si>
  <si>
    <t>K úřednímu času se připočítávají trestné sekundy</t>
  </si>
  <si>
    <t>nesprávné překonání překážek
10 tb. = sekund</t>
  </si>
  <si>
    <t>za mluvení během plnění disciplíny 
za každý případ
10 tb. = sekund)</t>
  </si>
  <si>
    <t>P.</t>
  </si>
  <si>
    <t xml:space="preserve">Program pro zpracování výsledků </t>
  </si>
  <si>
    <t>hry PLAMEN (Mladší / Starší MH)</t>
  </si>
  <si>
    <t>Výsledková listina - ZPV</t>
  </si>
  <si>
    <t>Pořadí hlídek</t>
  </si>
  <si>
    <t>Pořadí sborů</t>
  </si>
  <si>
    <t>datum:</t>
  </si>
  <si>
    <t>místo:</t>
  </si>
  <si>
    <t>hl.</t>
  </si>
  <si>
    <t>kategorie:</t>
  </si>
  <si>
    <t>Autor programu:</t>
  </si>
  <si>
    <t>Ing. Milan Hoffmann</t>
  </si>
  <si>
    <t>Oprávněný uživatel:</t>
  </si>
  <si>
    <t>SH ČMS</t>
  </si>
  <si>
    <t>okr</t>
  </si>
  <si>
    <t>za pomoc při svinování hadice</t>
  </si>
  <si>
    <t>Výsledková listina č: 3</t>
  </si>
  <si>
    <t>Výsledková listina č: 4</t>
  </si>
  <si>
    <t>Výsledková listina č: 5</t>
  </si>
  <si>
    <t>Výsledková listina č: 6</t>
  </si>
  <si>
    <t>Výsledková listina č: 7</t>
  </si>
  <si>
    <t>Výsledková listina č: 8</t>
  </si>
  <si>
    <t>Výsledková listina č: 9</t>
  </si>
  <si>
    <t>Výsledková listina č: 10</t>
  </si>
  <si>
    <t xml:space="preserve">  </t>
  </si>
  <si>
    <t>Celoroční činnost</t>
  </si>
  <si>
    <t xml:space="preserve"> I. Okruh</t>
  </si>
  <si>
    <t xml:space="preserve"> II. Okruh</t>
  </si>
  <si>
    <t xml:space="preserve"> III. Okruh</t>
  </si>
  <si>
    <t xml:space="preserve"> IV. Okruh</t>
  </si>
  <si>
    <t>Trestné body za nesplnění jednotlivých okruhů</t>
  </si>
  <si>
    <t>Požární útok</t>
  </si>
  <si>
    <t xml:space="preserve"> Výsledková listina č: 5</t>
  </si>
  <si>
    <t xml:space="preserve"> CELOSTÁTNÍ HRA PLAMEN</t>
  </si>
  <si>
    <t xml:space="preserve"> Výsledková listina č: 4</t>
  </si>
  <si>
    <t xml:space="preserve"> Výsledková listina č: 1</t>
  </si>
  <si>
    <t xml:space="preserve"> Výsledková listina č: 2</t>
  </si>
  <si>
    <t xml:space="preserve"> Výsledková listina č: 3</t>
  </si>
  <si>
    <t xml:space="preserve"> Celkem tr.b.</t>
  </si>
  <si>
    <t>tr.body</t>
  </si>
  <si>
    <t>Pořadí</t>
  </si>
  <si>
    <t>I. pokus</t>
  </si>
  <si>
    <t>II. pokus</t>
  </si>
  <si>
    <t>Jméno</t>
  </si>
  <si>
    <t>Čas</t>
  </si>
  <si>
    <t>kolektiv</t>
  </si>
  <si>
    <t>B.</t>
  </si>
  <si>
    <t>X.</t>
  </si>
  <si>
    <t>dr.</t>
  </si>
  <si>
    <t>Běh na 60m s překážkami - startovní listina</t>
  </si>
  <si>
    <t>St.č.</t>
  </si>
  <si>
    <t>Výsledný čas</t>
  </si>
  <si>
    <t>Start. číslo</t>
  </si>
  <si>
    <t>Běh na 60m - výsledková listina</t>
  </si>
  <si>
    <t>Ing. Milan HOFFMANN</t>
  </si>
  <si>
    <t>318 00 PLZEŇ</t>
  </si>
  <si>
    <t>mobil:</t>
  </si>
  <si>
    <t>+420 606 916 333</t>
  </si>
  <si>
    <t>tel.:</t>
  </si>
  <si>
    <t>mail:</t>
  </si>
  <si>
    <t>hoffi@atlas.cz</t>
  </si>
  <si>
    <t>www:</t>
  </si>
  <si>
    <t>www.multiweb.cz/hoffmann</t>
  </si>
  <si>
    <t>Kontakt</t>
  </si>
  <si>
    <t>Program na zpracování výsledků (hra PLAMEN) pro SH ČMS vytvořil:</t>
  </si>
  <si>
    <t xml:space="preserve"> Závod požárnické všestrannosti</t>
  </si>
  <si>
    <t>STARŠÍ</t>
  </si>
  <si>
    <t>Celkové výsledky - TISK</t>
  </si>
  <si>
    <t>čas           I. pokusu</t>
  </si>
  <si>
    <t>čas          II. pokusu</t>
  </si>
  <si>
    <t xml:space="preserve"> Celkové výsledky</t>
  </si>
  <si>
    <t xml:space="preserve"> Celoroční činost</t>
  </si>
  <si>
    <t>čekací čas (hh:mm:ss)</t>
  </si>
  <si>
    <t>výsledný čas na trati (mm:ss)</t>
  </si>
  <si>
    <t xml:space="preserve"> výsledný čas (h:mm:ss)</t>
  </si>
  <si>
    <t>Startovní listina - Jaro</t>
  </si>
  <si>
    <t>Startovní listina - ZPV (Podzim)</t>
  </si>
  <si>
    <t>nesprávné napojení hadice na proudnici či hydr. nástavec</t>
  </si>
  <si>
    <t>neoběhnutí nebo nesprávné oběhnutí mety</t>
  </si>
  <si>
    <t>nesprávné rozvinutí hadice u hydr. nástavce</t>
  </si>
  <si>
    <t>za nesprávné odpojení proudnice nebo hadice</t>
  </si>
  <si>
    <t>Verze programu:</t>
  </si>
  <si>
    <t>Plzeň - Bolevec</t>
  </si>
  <si>
    <t>MČR hry Plamen 2004/05</t>
  </si>
  <si>
    <t>milan.hoffmann@seznam.cz</t>
  </si>
  <si>
    <t>+420 731 428 398</t>
  </si>
  <si>
    <t xml:space="preserve"> * diskvalifikace (D)</t>
  </si>
  <si>
    <t>2009/3 (07.03.2009)</t>
  </si>
  <si>
    <t>Vojanova 760/49</t>
  </si>
  <si>
    <t>+420 373 540 062</t>
  </si>
  <si>
    <t>www.oshpj.cz</t>
  </si>
  <si>
    <t>MLADŠÍ</t>
  </si>
  <si>
    <t>KATEGORIE MLADŠÍ</t>
  </si>
  <si>
    <t>Obvodové kolo hry Plamen 2018/19</t>
  </si>
  <si>
    <t>Ločenice</t>
  </si>
  <si>
    <t>Strážkovice I</t>
  </si>
  <si>
    <t>Římov</t>
  </si>
  <si>
    <t>Nové Homole I</t>
  </si>
  <si>
    <t>Doubravice</t>
  </si>
  <si>
    <t>Nedabyle</t>
  </si>
  <si>
    <t>Svatý Jan nad Malší</t>
  </si>
  <si>
    <t>0</t>
  </si>
  <si>
    <t>Střížov  II</t>
  </si>
  <si>
    <t>Střížov   I</t>
  </si>
  <si>
    <t>Nové Homole   III</t>
  </si>
  <si>
    <t>Strážkovice   II</t>
  </si>
  <si>
    <t>Nové Homole II</t>
  </si>
  <si>
    <t>Obvod č.3 Plamen 2021/2022</t>
  </si>
  <si>
    <t>25.9.2021 Nové Homole</t>
  </si>
  <si>
    <t>Střížov</t>
  </si>
  <si>
    <t>Nové Homole II.</t>
  </si>
  <si>
    <t>Nové Homole III.</t>
  </si>
  <si>
    <t xml:space="preserve">Strážkovice </t>
  </si>
  <si>
    <t>Nové Homole I.</t>
  </si>
  <si>
    <t>Svatý Jan n. Malší</t>
  </si>
  <si>
    <t>DNF</t>
  </si>
  <si>
    <t>4.</t>
  </si>
  <si>
    <t>6.</t>
  </si>
  <si>
    <t>3.</t>
  </si>
  <si>
    <t>1.</t>
  </si>
  <si>
    <t>5.</t>
  </si>
  <si>
    <t>2.</t>
  </si>
  <si>
    <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</si>
</sst>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č_-;\-* #,##0.00\ _K_č_-;_-* &quot;-&quot;??\ _K_č_-;_-@_-"/>
    <numFmt numFmtId="165" formatCode="mm\,ss.0"/>
    <numFmt numFmtId="166" formatCode="h:mm:ss.0"/>
    <numFmt numFmtId="167" formatCode="mm:ss.00"/>
    <numFmt numFmtId="168" formatCode="dd/mm/yyyy\ hh:mm:ss.00"/>
    <numFmt numFmtId="169" formatCode="hh:mm:ss.0"/>
    <numFmt numFmtId="170" formatCode="hh:mm:ss"/>
  </numFmts>
  <fonts count="32" x14ac:knownFonts="1">
    <font>
      <sz val="10"/>
      <name val="Arial CE"/>
      <charset val="238"/>
    </font>
    <font>
      <sz val="10"/>
      <name val="Arial CE"/>
      <charset val="238"/>
    </font>
    <font>
      <b/>
      <sz val="20"/>
      <color indexed="12"/>
      <name val="Arial CE"/>
      <family val="2"/>
      <charset val="238"/>
    </font>
    <font>
      <sz val="10"/>
      <name val="Arial CE"/>
      <family val="2"/>
      <charset val="238"/>
    </font>
    <font>
      <b/>
      <sz val="10"/>
      <name val="Arial CE"/>
      <family val="2"/>
      <charset val="238"/>
    </font>
    <font>
      <sz val="8"/>
      <name val="Arial CE"/>
      <family val="2"/>
      <charset val="238"/>
    </font>
    <font>
      <b/>
      <sz val="8"/>
      <name val="Arial CE"/>
      <family val="2"/>
      <charset val="238"/>
    </font>
    <font>
      <b/>
      <sz val="12"/>
      <name val="Arial CE"/>
      <family val="2"/>
      <charset val="238"/>
    </font>
    <font>
      <sz val="12"/>
      <name val="Arial CE"/>
      <family val="2"/>
      <charset val="238"/>
    </font>
    <font>
      <b/>
      <sz val="10"/>
      <color indexed="12"/>
      <name val="Arial CE"/>
      <family val="2"/>
      <charset val="238"/>
    </font>
    <font>
      <b/>
      <sz val="10"/>
      <color indexed="9"/>
      <name val="Arial CE"/>
      <family val="2"/>
      <charset val="238"/>
    </font>
    <font>
      <u/>
      <sz val="10"/>
      <color indexed="12"/>
      <name val="Arial CE"/>
      <charset val="238"/>
    </font>
    <font>
      <b/>
      <sz val="10"/>
      <color indexed="10"/>
      <name val="Arial CE"/>
      <family val="2"/>
      <charset val="238"/>
    </font>
    <font>
      <sz val="10"/>
      <color indexed="12"/>
      <name val="Arial CE"/>
      <family val="2"/>
      <charset val="238"/>
    </font>
    <font>
      <sz val="10"/>
      <color indexed="10"/>
      <name val="Arial CE"/>
      <family val="2"/>
      <charset val="238"/>
    </font>
    <font>
      <b/>
      <sz val="20"/>
      <name val="Arial CE"/>
      <family val="2"/>
      <charset val="238"/>
    </font>
    <font>
      <sz val="10"/>
      <color indexed="9"/>
      <name val="Arial CE"/>
      <family val="2"/>
      <charset val="238"/>
    </font>
    <font>
      <sz val="9"/>
      <name val="Arial CE"/>
      <family val="2"/>
      <charset val="238"/>
    </font>
    <font>
      <b/>
      <sz val="15"/>
      <name val="Arial CE"/>
      <family val="2"/>
      <charset val="238"/>
    </font>
    <font>
      <sz val="14"/>
      <name val="Arial CE"/>
      <family val="2"/>
      <charset val="238"/>
    </font>
    <font>
      <sz val="7"/>
      <name val="Arial CE"/>
      <family val="2"/>
      <charset val="238"/>
    </font>
    <font>
      <sz val="12"/>
      <color indexed="12"/>
      <name val="Arial CE"/>
      <family val="2"/>
      <charset val="238"/>
    </font>
    <font>
      <b/>
      <sz val="9"/>
      <name val="Arial CE"/>
      <family val="2"/>
      <charset val="238"/>
    </font>
    <font>
      <b/>
      <sz val="14"/>
      <name val="Arial CE"/>
      <family val="2"/>
      <charset val="238"/>
    </font>
    <font>
      <b/>
      <sz val="11"/>
      <name val="Arial CE"/>
      <family val="2"/>
      <charset val="238"/>
    </font>
    <font>
      <b/>
      <sz val="14"/>
      <color indexed="12"/>
      <name val="Arial CE"/>
      <family val="2"/>
      <charset val="238"/>
    </font>
    <font>
      <sz val="20"/>
      <name val="Arial CE"/>
      <family val="2"/>
      <charset val="238"/>
    </font>
    <font>
      <sz val="11"/>
      <name val="Arial CE"/>
      <family val="2"/>
      <charset val="238"/>
    </font>
    <font>
      <b/>
      <sz val="18"/>
      <name val="Arial CE"/>
      <family val="2"/>
      <charset val="238"/>
    </font>
    <font>
      <b/>
      <sz val="16"/>
      <name val="Arial CE"/>
      <family val="2"/>
      <charset val="238"/>
    </font>
    <font>
      <sz val="8"/>
      <color indexed="81"/>
      <name val="Tahoma"/>
      <charset val="238"/>
    </font>
    <font>
      <sz val="10"/>
      <color indexed="9"/>
      <name val="Arial CE"/>
      <charset val="238"/>
    </font>
  </fonts>
  <fills count="11">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s>
  <borders count="8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944">
    <xf numFmtId="0" fontId="0" fillId="0" borderId="0" xfId="0"/>
    <xf numFmtId="0" fontId="0" fillId="0" borderId="0" xfId="0" applyProtection="1">
      <protection hidden="1"/>
    </xf>
    <xf numFmtId="0" fontId="2" fillId="0" borderId="0" xfId="0" applyFont="1" applyFill="1" applyAlignment="1" applyProtection="1">
      <alignment horizontal="center"/>
      <protection hidden="1"/>
    </xf>
    <xf numFmtId="0" fontId="0" fillId="0" borderId="0" xfId="0" applyAlignment="1" applyProtection="1">
      <alignment horizontal="center"/>
      <protection hidden="1"/>
    </xf>
    <xf numFmtId="0" fontId="7"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0" fontId="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0" xfId="0" applyFont="1" applyFill="1" applyAlignment="1" applyProtection="1">
      <alignment horizontal="left"/>
      <protection hidden="1"/>
    </xf>
    <xf numFmtId="0" fontId="4"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8" fillId="0" borderId="0" xfId="0" applyFont="1" applyBorder="1" applyProtection="1">
      <protection hidden="1"/>
    </xf>
    <xf numFmtId="22" fontId="0" fillId="0" borderId="0" xfId="0" applyNumberFormat="1" applyFill="1" applyProtection="1">
      <protection hidden="1"/>
    </xf>
    <xf numFmtId="0" fontId="4" fillId="0" borderId="0" xfId="0" applyFont="1" applyProtection="1">
      <protection hidden="1"/>
    </xf>
    <xf numFmtId="14" fontId="0" fillId="0" borderId="0" xfId="0" applyNumberFormat="1" applyBorder="1" applyAlignment="1" applyProtection="1">
      <alignment horizontal="center"/>
      <protection hidden="1"/>
    </xf>
    <xf numFmtId="165" fontId="0" fillId="0" borderId="0" xfId="0" applyNumberFormat="1" applyAlignment="1" applyProtection="1">
      <alignment horizontal="center"/>
      <protection hidden="1"/>
    </xf>
    <xf numFmtId="47" fontId="0" fillId="0" borderId="0" xfId="0" applyNumberFormat="1" applyAlignment="1" applyProtection="1">
      <alignment horizontal="center"/>
      <protection hidden="1"/>
    </xf>
    <xf numFmtId="22" fontId="0" fillId="0" borderId="0" xfId="0" applyNumberFormat="1" applyAlignment="1" applyProtection="1">
      <alignment horizontal="center"/>
      <protection hidden="1"/>
    </xf>
    <xf numFmtId="166" fontId="0" fillId="0" borderId="0" xfId="0" applyNumberFormat="1" applyAlignment="1" applyProtection="1">
      <alignment horizontal="center"/>
      <protection hidden="1"/>
    </xf>
    <xf numFmtId="14" fontId="4" fillId="0" borderId="0" xfId="0" applyNumberFormat="1" applyFont="1" applyBorder="1" applyAlignment="1" applyProtection="1">
      <alignment horizontal="center"/>
      <protection hidden="1"/>
    </xf>
    <xf numFmtId="14" fontId="13" fillId="0" borderId="0" xfId="0" applyNumberFormat="1" applyFont="1" applyBorder="1" applyAlignment="1" applyProtection="1">
      <alignment horizontal="left"/>
      <protection hidden="1"/>
    </xf>
    <xf numFmtId="14" fontId="12" fillId="0" borderId="0" xfId="0" applyNumberFormat="1" applyFont="1" applyBorder="1" applyAlignment="1" applyProtection="1">
      <alignment horizontal="left"/>
      <protection hidden="1"/>
    </xf>
    <xf numFmtId="168" fontId="0" fillId="0" borderId="4" xfId="0" applyNumberFormat="1" applyBorder="1" applyAlignment="1" applyProtection="1">
      <alignment horizontal="center"/>
      <protection hidden="1"/>
    </xf>
    <xf numFmtId="14" fontId="0" fillId="0" borderId="0" xfId="0" applyNumberFormat="1" applyAlignment="1" applyProtection="1">
      <alignment horizontal="center"/>
      <protection hidden="1"/>
    </xf>
    <xf numFmtId="169" fontId="0" fillId="0" borderId="0" xfId="0" applyNumberFormat="1" applyAlignment="1" applyProtection="1">
      <alignment horizontal="center"/>
      <protection hidden="1"/>
    </xf>
    <xf numFmtId="0" fontId="5" fillId="0" borderId="0" xfId="0" applyFont="1" applyAlignment="1" applyProtection="1">
      <alignment horizontal="center" textRotation="90" wrapText="1"/>
      <protection hidden="1"/>
    </xf>
    <xf numFmtId="20" fontId="5" fillId="0" borderId="5" xfId="0" applyNumberFormat="1" applyFont="1" applyBorder="1" applyAlignment="1" applyProtection="1">
      <alignment horizontal="center" vertical="center" textRotation="90" wrapText="1"/>
      <protection hidden="1"/>
    </xf>
    <xf numFmtId="166" fontId="5" fillId="0" borderId="6" xfId="0" applyNumberFormat="1" applyFont="1" applyBorder="1" applyAlignment="1" applyProtection="1">
      <alignment horizontal="center" vertical="center" textRotation="90" wrapText="1"/>
      <protection hidden="1"/>
    </xf>
    <xf numFmtId="0" fontId="5" fillId="0" borderId="7" xfId="0" applyFont="1" applyBorder="1" applyAlignment="1" applyProtection="1">
      <alignment horizontal="center" vertical="center" textRotation="90" wrapText="1"/>
      <protection hidden="1"/>
    </xf>
    <xf numFmtId="0" fontId="5" fillId="0" borderId="8" xfId="0" applyFont="1" applyBorder="1" applyAlignment="1" applyProtection="1">
      <alignment horizontal="center" vertical="center" textRotation="90" wrapText="1"/>
      <protection hidden="1"/>
    </xf>
    <xf numFmtId="0" fontId="5" fillId="0" borderId="9" xfId="0" applyFont="1" applyBorder="1" applyAlignment="1" applyProtection="1">
      <alignment horizontal="center" vertical="center" textRotation="90" wrapText="1"/>
      <protection hidden="1"/>
    </xf>
    <xf numFmtId="0" fontId="5" fillId="0" borderId="10" xfId="0" applyFont="1" applyBorder="1" applyAlignment="1" applyProtection="1">
      <alignment horizontal="center" vertical="center" textRotation="90" wrapText="1"/>
      <protection hidden="1"/>
    </xf>
    <xf numFmtId="0" fontId="5" fillId="0" borderId="11" xfId="0" applyFont="1" applyBorder="1" applyAlignment="1" applyProtection="1">
      <alignment horizontal="center" vertical="center" textRotation="90" wrapText="1"/>
      <protection hidden="1"/>
    </xf>
    <xf numFmtId="20" fontId="0" fillId="0" borderId="0" xfId="0" applyNumberFormat="1" applyAlignment="1" applyProtection="1">
      <alignment horizontal="center"/>
      <protection hidden="1"/>
    </xf>
    <xf numFmtId="0" fontId="21" fillId="0" borderId="0" xfId="0" applyFont="1" applyFill="1" applyAlignment="1" applyProtection="1">
      <alignment horizontal="center"/>
      <protection hidden="1"/>
    </xf>
    <xf numFmtId="0" fontId="8" fillId="0" borderId="0" xfId="0" applyFont="1" applyAlignment="1" applyProtection="1">
      <alignment horizontal="center"/>
      <protection hidden="1"/>
    </xf>
    <xf numFmtId="20" fontId="4" fillId="2" borderId="12" xfId="0" applyNumberFormat="1" applyFont="1" applyFill="1" applyBorder="1" applyAlignment="1" applyProtection="1">
      <alignment horizontal="center"/>
      <protection hidden="1"/>
    </xf>
    <xf numFmtId="0" fontId="9" fillId="3" borderId="13" xfId="0" applyFont="1" applyFill="1" applyBorder="1" applyAlignment="1" applyProtection="1">
      <alignment horizontal="center"/>
      <protection hidden="1"/>
    </xf>
    <xf numFmtId="0" fontId="4" fillId="4" borderId="14" xfId="0" applyFont="1" applyFill="1" applyBorder="1" applyAlignment="1" applyProtection="1">
      <alignment horizontal="center"/>
      <protection hidden="1"/>
    </xf>
    <xf numFmtId="0" fontId="0" fillId="0" borderId="0" xfId="0" applyBorder="1" applyAlignment="1" applyProtection="1">
      <alignment horizontal="center"/>
      <protection hidden="1"/>
    </xf>
    <xf numFmtId="20" fontId="4" fillId="2" borderId="15" xfId="0" applyNumberFormat="1" applyFont="1" applyFill="1" applyBorder="1" applyAlignment="1" applyProtection="1">
      <alignment horizontal="center"/>
      <protection hidden="1"/>
    </xf>
    <xf numFmtId="0" fontId="9" fillId="3" borderId="16" xfId="0" applyFont="1" applyFill="1" applyBorder="1" applyAlignment="1" applyProtection="1">
      <alignment horizontal="center"/>
      <protection hidden="1"/>
    </xf>
    <xf numFmtId="0" fontId="4" fillId="4" borderId="17" xfId="0" applyFont="1" applyFill="1" applyBorder="1" applyAlignment="1" applyProtection="1">
      <alignment horizontal="center"/>
      <protection hidden="1"/>
    </xf>
    <xf numFmtId="0" fontId="3" fillId="0" borderId="18" xfId="0" applyFont="1" applyBorder="1" applyAlignment="1" applyProtection="1">
      <alignment horizontal="center"/>
      <protection hidden="1"/>
    </xf>
    <xf numFmtId="20" fontId="4" fillId="2" borderId="19" xfId="0" applyNumberFormat="1" applyFont="1" applyFill="1" applyBorder="1" applyAlignment="1" applyProtection="1">
      <alignment horizontal="center"/>
      <protection hidden="1"/>
    </xf>
    <xf numFmtId="0" fontId="4" fillId="4" borderId="20" xfId="0" applyFont="1" applyFill="1" applyBorder="1" applyAlignment="1" applyProtection="1">
      <alignment horizontal="center"/>
      <protection hidden="1"/>
    </xf>
    <xf numFmtId="20" fontId="4" fillId="2" borderId="21" xfId="0" applyNumberFormat="1" applyFont="1" applyFill="1" applyBorder="1" applyAlignment="1" applyProtection="1">
      <alignment horizontal="center"/>
      <protection hidden="1"/>
    </xf>
    <xf numFmtId="0" fontId="9" fillId="3" borderId="22" xfId="0" applyFont="1" applyFill="1" applyBorder="1" applyAlignment="1" applyProtection="1">
      <alignment horizontal="center"/>
      <protection hidden="1"/>
    </xf>
    <xf numFmtId="0" fontId="4" fillId="4" borderId="23" xfId="0" applyFont="1" applyFill="1" applyBorder="1" applyAlignment="1" applyProtection="1">
      <alignment horizontal="center"/>
      <protection hidden="1"/>
    </xf>
    <xf numFmtId="0" fontId="0" fillId="0" borderId="12" xfId="0" applyBorder="1" applyAlignment="1" applyProtection="1">
      <alignment horizontal="center"/>
      <protection locked="0" hidden="1"/>
    </xf>
    <xf numFmtId="0" fontId="0" fillId="0" borderId="24" xfId="0" applyBorder="1" applyAlignment="1" applyProtection="1">
      <alignment horizontal="center"/>
      <protection locked="0" hidden="1"/>
    </xf>
    <xf numFmtId="0" fontId="0" fillId="0" borderId="25" xfId="0" applyBorder="1" applyAlignment="1" applyProtection="1">
      <alignment horizontal="center"/>
      <protection locked="0" hidden="1"/>
    </xf>
    <xf numFmtId="0" fontId="0" fillId="0" borderId="19" xfId="0" applyBorder="1" applyAlignment="1" applyProtection="1">
      <alignment horizontal="center"/>
      <protection locked="0" hidden="1"/>
    </xf>
    <xf numFmtId="0" fontId="0" fillId="0" borderId="26" xfId="0" applyBorder="1" applyAlignment="1" applyProtection="1">
      <alignment horizontal="center"/>
      <protection locked="0" hidden="1"/>
    </xf>
    <xf numFmtId="0" fontId="0" fillId="0" borderId="27" xfId="0" applyBorder="1" applyAlignment="1" applyProtection="1">
      <alignment horizontal="center"/>
      <protection locked="0" hidden="1"/>
    </xf>
    <xf numFmtId="0" fontId="0" fillId="0" borderId="21" xfId="0" applyBorder="1" applyAlignment="1" applyProtection="1">
      <alignment horizontal="center"/>
      <protection locked="0" hidden="1"/>
    </xf>
    <xf numFmtId="0" fontId="0" fillId="0" borderId="10" xfId="0" applyBorder="1" applyAlignment="1" applyProtection="1">
      <alignment horizontal="center"/>
      <protection locked="0" hidden="1"/>
    </xf>
    <xf numFmtId="0" fontId="0" fillId="0" borderId="11" xfId="0" applyBorder="1" applyAlignment="1" applyProtection="1">
      <alignment horizontal="center"/>
      <protection locked="0" hidden="1"/>
    </xf>
    <xf numFmtId="170" fontId="0" fillId="0" borderId="1" xfId="0" applyNumberFormat="1" applyFill="1" applyBorder="1" applyAlignment="1" applyProtection="1">
      <alignment horizontal="center"/>
      <protection locked="0" hidden="1"/>
    </xf>
    <xf numFmtId="170" fontId="0" fillId="0" borderId="2" xfId="0" applyNumberFormat="1" applyFill="1" applyBorder="1" applyAlignment="1" applyProtection="1">
      <alignment horizontal="center"/>
      <protection locked="0" hidden="1"/>
    </xf>
    <xf numFmtId="170" fontId="0" fillId="0" borderId="18" xfId="0" applyNumberFormat="1" applyFill="1" applyBorder="1" applyAlignment="1" applyProtection="1">
      <alignment horizontal="center"/>
      <protection locked="0" hidden="1"/>
    </xf>
    <xf numFmtId="170" fontId="0" fillId="0" borderId="3" xfId="0" applyNumberFormat="1" applyFill="1" applyBorder="1" applyAlignment="1" applyProtection="1">
      <alignment horizontal="center"/>
      <protection locked="0" hidden="1"/>
    </xf>
    <xf numFmtId="45" fontId="4" fillId="5" borderId="28" xfId="0" applyNumberFormat="1" applyFont="1" applyFill="1" applyBorder="1" applyAlignment="1" applyProtection="1">
      <alignment horizontal="center"/>
      <protection hidden="1"/>
    </xf>
    <xf numFmtId="45" fontId="4" fillId="5" borderId="29" xfId="0" applyNumberFormat="1" applyFont="1" applyFill="1" applyBorder="1" applyAlignment="1" applyProtection="1">
      <alignment horizontal="center"/>
      <protection hidden="1"/>
    </xf>
    <xf numFmtId="45" fontId="4" fillId="5" borderId="9" xfId="0" applyNumberFormat="1" applyFont="1" applyFill="1" applyBorder="1" applyAlignment="1" applyProtection="1">
      <alignment horizontal="center"/>
      <protection hidden="1"/>
    </xf>
    <xf numFmtId="170" fontId="0" fillId="0" borderId="30" xfId="0" applyNumberFormat="1" applyFill="1" applyBorder="1" applyAlignment="1" applyProtection="1">
      <alignment horizontal="center"/>
      <protection locked="0" hidden="1"/>
    </xf>
    <xf numFmtId="170" fontId="0" fillId="0" borderId="31" xfId="0" applyNumberFormat="1" applyFill="1" applyBorder="1" applyAlignment="1" applyProtection="1">
      <alignment horizontal="center"/>
      <protection locked="0" hidden="1"/>
    </xf>
    <xf numFmtId="170" fontId="0" fillId="0" borderId="32" xfId="0" applyNumberFormat="1" applyFill="1" applyBorder="1" applyAlignment="1" applyProtection="1">
      <alignment horizontal="center"/>
      <protection locked="0" hidden="1"/>
    </xf>
    <xf numFmtId="170" fontId="0" fillId="0" borderId="33" xfId="0" applyNumberFormat="1" applyFill="1" applyBorder="1" applyAlignment="1" applyProtection="1">
      <alignment horizontal="center"/>
      <protection locked="0" hidden="1"/>
    </xf>
    <xf numFmtId="0" fontId="8" fillId="0" borderId="0"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8" fillId="0" borderId="0" xfId="0" applyFont="1" applyBorder="1" applyAlignment="1" applyProtection="1">
      <alignment horizontal="left"/>
      <protection hidden="1"/>
    </xf>
    <xf numFmtId="49" fontId="8" fillId="0" borderId="0" xfId="0" applyNumberFormat="1" applyFont="1" applyBorder="1" applyAlignment="1" applyProtection="1">
      <alignment horizontal="center"/>
      <protection hidden="1"/>
    </xf>
    <xf numFmtId="0" fontId="4" fillId="0" borderId="0" xfId="0"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7" fillId="0" borderId="25"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2" fontId="3" fillId="0" borderId="28" xfId="0" applyNumberFormat="1" applyFont="1" applyBorder="1" applyAlignment="1" applyProtection="1">
      <alignment horizontal="center" vertical="center" wrapText="1"/>
      <protection locked="0" hidden="1"/>
    </xf>
    <xf numFmtId="2" fontId="3" fillId="0" borderId="24" xfId="0" applyNumberFormat="1" applyFont="1" applyBorder="1" applyAlignment="1" applyProtection="1">
      <alignment horizontal="center" vertical="center" wrapText="1"/>
      <protection locked="0" hidden="1"/>
    </xf>
    <xf numFmtId="2" fontId="3" fillId="0" borderId="9" xfId="0" applyNumberFormat="1" applyFont="1" applyBorder="1" applyAlignment="1" applyProtection="1">
      <alignment horizontal="center" vertical="center" wrapText="1"/>
      <protection locked="0" hidden="1"/>
    </xf>
    <xf numFmtId="2" fontId="3" fillId="0" borderId="10" xfId="0" applyNumberFormat="1" applyFont="1" applyBorder="1" applyAlignment="1" applyProtection="1">
      <alignment horizontal="center" vertical="center" wrapText="1"/>
      <protection locked="0" hidden="1"/>
    </xf>
    <xf numFmtId="2" fontId="3" fillId="0" borderId="35" xfId="0" applyNumberFormat="1" applyFont="1" applyBorder="1" applyAlignment="1" applyProtection="1">
      <alignment horizontal="center" vertical="center" wrapText="1"/>
      <protection locked="0" hidden="1"/>
    </xf>
    <xf numFmtId="2" fontId="3" fillId="0" borderId="36" xfId="0" applyNumberFormat="1" applyFont="1" applyBorder="1" applyAlignment="1" applyProtection="1">
      <alignment horizontal="center" vertical="center" wrapText="1"/>
      <protection locked="0" hidden="1"/>
    </xf>
    <xf numFmtId="1" fontId="3" fillId="0" borderId="12" xfId="0" applyNumberFormat="1" applyFont="1" applyBorder="1" applyAlignment="1" applyProtection="1">
      <alignment horizontal="center" vertical="center" wrapText="1"/>
      <protection locked="0" hidden="1"/>
    </xf>
    <xf numFmtId="1" fontId="3" fillId="0" borderId="24" xfId="0" applyNumberFormat="1" applyFont="1" applyBorder="1" applyAlignment="1" applyProtection="1">
      <alignment horizontal="center" vertical="center" wrapText="1"/>
      <protection locked="0" hidden="1"/>
    </xf>
    <xf numFmtId="1" fontId="3" fillId="0" borderId="37" xfId="0" applyNumberFormat="1" applyFont="1" applyBorder="1" applyAlignment="1" applyProtection="1">
      <alignment horizontal="center" vertical="center" wrapText="1"/>
      <protection locked="0" hidden="1"/>
    </xf>
    <xf numFmtId="1" fontId="3" fillId="0" borderId="21" xfId="0" applyNumberFormat="1" applyFont="1" applyBorder="1" applyAlignment="1" applyProtection="1">
      <alignment horizontal="center" vertical="center" wrapText="1"/>
      <protection locked="0" hidden="1"/>
    </xf>
    <xf numFmtId="1" fontId="3" fillId="0" borderId="10" xfId="0" applyNumberFormat="1" applyFont="1" applyBorder="1" applyAlignment="1" applyProtection="1">
      <alignment horizontal="center" vertical="center" wrapText="1"/>
      <protection locked="0" hidden="1"/>
    </xf>
    <xf numFmtId="1" fontId="3" fillId="0" borderId="38" xfId="0" applyNumberFormat="1" applyFont="1" applyBorder="1" applyAlignment="1" applyProtection="1">
      <alignment horizontal="center" vertical="center" wrapText="1"/>
      <protection locked="0" hidden="1"/>
    </xf>
    <xf numFmtId="1" fontId="3" fillId="0" borderId="39" xfId="0" applyNumberFormat="1" applyFont="1" applyBorder="1" applyAlignment="1" applyProtection="1">
      <alignment horizontal="center" vertical="center" wrapText="1"/>
      <protection locked="0" hidden="1"/>
    </xf>
    <xf numFmtId="1" fontId="3" fillId="0" borderId="36" xfId="0" applyNumberFormat="1" applyFont="1" applyBorder="1" applyAlignment="1" applyProtection="1">
      <alignment horizontal="center" vertical="center" wrapText="1"/>
      <protection locked="0" hidden="1"/>
    </xf>
    <xf numFmtId="1" fontId="3" fillId="0" borderId="40" xfId="0" applyNumberFormat="1" applyFont="1" applyBorder="1" applyAlignment="1" applyProtection="1">
      <alignment horizontal="center" vertical="center" wrapText="1"/>
      <protection locked="0" hidden="1"/>
    </xf>
    <xf numFmtId="0" fontId="8" fillId="0" borderId="41" xfId="0" applyNumberFormat="1" applyFont="1" applyBorder="1" applyAlignment="1" applyProtection="1">
      <alignment horizontal="center" vertical="center" wrapText="1"/>
      <protection hidden="1"/>
    </xf>
    <xf numFmtId="0" fontId="8" fillId="0" borderId="0" xfId="0" applyNumberFormat="1" applyFont="1" applyBorder="1" applyAlignment="1" applyProtection="1">
      <alignment horizontal="center" vertical="center" wrapText="1"/>
      <protection hidden="1"/>
    </xf>
    <xf numFmtId="0" fontId="8" fillId="0" borderId="0" xfId="0" applyNumberFormat="1" applyFont="1" applyAlignment="1" applyProtection="1">
      <alignment horizontal="center" vertical="center" wrapText="1"/>
      <protection hidden="1"/>
    </xf>
    <xf numFmtId="0" fontId="8" fillId="0" borderId="42" xfId="0" applyNumberFormat="1" applyFont="1" applyBorder="1" applyAlignment="1" applyProtection="1">
      <alignment horizontal="center" vertical="center" wrapText="1"/>
      <protection hidden="1"/>
    </xf>
    <xf numFmtId="0" fontId="8" fillId="0" borderId="43" xfId="0" applyNumberFormat="1" applyFont="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hidden="1"/>
    </xf>
    <xf numFmtId="0" fontId="3" fillId="0" borderId="45" xfId="0" applyFont="1" applyBorder="1" applyAlignment="1" applyProtection="1">
      <alignment horizontal="center" vertical="center" wrapText="1"/>
      <protection hidden="1"/>
    </xf>
    <xf numFmtId="0" fontId="8" fillId="0" borderId="41" xfId="0" applyNumberFormat="1" applyFont="1" applyBorder="1" applyAlignment="1" applyProtection="1">
      <alignment horizontal="center" textRotation="90" wrapText="1"/>
      <protection hidden="1"/>
    </xf>
    <xf numFmtId="0" fontId="8" fillId="0" borderId="0" xfId="0" applyNumberFormat="1" applyFont="1" applyBorder="1" applyAlignment="1" applyProtection="1">
      <alignment horizontal="center" textRotation="90" wrapText="1"/>
      <protection hidden="1"/>
    </xf>
    <xf numFmtId="0" fontId="3" fillId="0" borderId="45" xfId="0" applyFont="1" applyBorder="1" applyAlignment="1" applyProtection="1">
      <alignment horizontal="center" textRotation="90" wrapText="1"/>
      <protection hidden="1"/>
    </xf>
    <xf numFmtId="2" fontId="3" fillId="0" borderId="28" xfId="0" applyNumberFormat="1" applyFont="1" applyBorder="1" applyAlignment="1" applyProtection="1">
      <alignment horizontal="center" vertical="center" wrapText="1"/>
      <protection hidden="1"/>
    </xf>
    <xf numFmtId="2" fontId="3" fillId="0" borderId="9" xfId="0" applyNumberFormat="1"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Protection="1">
      <protection hidden="1"/>
    </xf>
    <xf numFmtId="0" fontId="5" fillId="0" borderId="0" xfId="0" applyFont="1" applyAlignment="1" applyProtection="1">
      <alignment horizontal="center" textRotation="90"/>
      <protection hidden="1"/>
    </xf>
    <xf numFmtId="1" fontId="3" fillId="0" borderId="46" xfId="0" applyNumberFormat="1" applyFont="1" applyBorder="1" applyAlignment="1" applyProtection="1">
      <alignment horizontal="center" vertical="center"/>
      <protection hidden="1"/>
    </xf>
    <xf numFmtId="2" fontId="3" fillId="0" borderId="35" xfId="0" applyNumberFormat="1" applyFont="1" applyBorder="1" applyAlignment="1" applyProtection="1">
      <alignment horizontal="center" vertical="center"/>
      <protection hidden="1"/>
    </xf>
    <xf numFmtId="2" fontId="3" fillId="0" borderId="29" xfId="0" applyNumberFormat="1" applyFont="1" applyBorder="1" applyAlignment="1" applyProtection="1">
      <alignment horizontal="center" vertical="center"/>
      <protection hidden="1"/>
    </xf>
    <xf numFmtId="0" fontId="17" fillId="0" borderId="1" xfId="0" applyFont="1" applyBorder="1" applyAlignment="1" applyProtection="1">
      <alignment horizontal="center" vertical="center" textRotation="90" wrapText="1"/>
      <protection hidden="1"/>
    </xf>
    <xf numFmtId="0" fontId="5" fillId="0" borderId="29"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4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25" fillId="0" borderId="0" xfId="0" applyFont="1" applyFill="1" applyAlignment="1" applyProtection="1">
      <alignment horizontal="center"/>
      <protection hidden="1"/>
    </xf>
    <xf numFmtId="0" fontId="23" fillId="0" borderId="0" xfId="0" applyFont="1" applyAlignment="1" applyProtection="1">
      <alignment horizontal="center" vertical="center"/>
      <protection hidden="1"/>
    </xf>
    <xf numFmtId="0" fontId="23" fillId="0" borderId="0" xfId="0" applyFont="1" applyAlignment="1" applyProtection="1">
      <alignment horizontal="center"/>
      <protection hidden="1"/>
    </xf>
    <xf numFmtId="0" fontId="22" fillId="0" borderId="0" xfId="0" applyFont="1" applyAlignment="1" applyProtection="1">
      <alignment horizontal="center" vertical="center"/>
      <protection hidden="1"/>
    </xf>
    <xf numFmtId="0" fontId="17" fillId="0" borderId="0" xfId="0" applyFont="1" applyAlignment="1" applyProtection="1">
      <alignment horizontal="center" textRotation="90"/>
      <protection hidden="1"/>
    </xf>
    <xf numFmtId="0" fontId="26" fillId="0" borderId="0" xfId="0" applyFont="1" applyProtection="1">
      <protection hidden="1"/>
    </xf>
    <xf numFmtId="0" fontId="27" fillId="0" borderId="0" xfId="0" applyFont="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2" fontId="3" fillId="0" borderId="28" xfId="0" applyNumberFormat="1" applyFont="1" applyBorder="1" applyAlignment="1" applyProtection="1">
      <alignment horizontal="center" vertical="center"/>
      <protection hidden="1"/>
    </xf>
    <xf numFmtId="1" fontId="3" fillId="0" borderId="24" xfId="0" applyNumberFormat="1" applyFont="1" applyBorder="1" applyAlignment="1" applyProtection="1">
      <alignment horizontal="center" vertical="center"/>
      <protection hidden="1"/>
    </xf>
    <xf numFmtId="0" fontId="16" fillId="0" borderId="0" xfId="2" applyFont="1" applyFill="1" applyAlignment="1" applyProtection="1">
      <alignment horizontal="center"/>
      <protection hidden="1"/>
    </xf>
    <xf numFmtId="0" fontId="0" fillId="0" borderId="0" xfId="0" applyProtection="1">
      <protection locked="0"/>
    </xf>
    <xf numFmtId="0" fontId="2" fillId="3" borderId="0" xfId="0" applyFont="1" applyFill="1" applyAlignment="1" applyProtection="1">
      <alignment horizontal="center"/>
      <protection hidden="1"/>
    </xf>
    <xf numFmtId="0" fontId="0" fillId="0" borderId="0" xfId="0" applyBorder="1" applyProtection="1">
      <protection hidden="1"/>
    </xf>
    <xf numFmtId="0" fontId="21" fillId="0" borderId="0" xfId="0" applyFont="1" applyFill="1" applyBorder="1" applyAlignment="1" applyProtection="1">
      <alignment horizontal="center"/>
      <protection hidden="1"/>
    </xf>
    <xf numFmtId="0" fontId="8" fillId="0" borderId="29" xfId="0" applyFont="1" applyBorder="1" applyAlignment="1" applyProtection="1">
      <alignment horizontal="center"/>
      <protection hidden="1"/>
    </xf>
    <xf numFmtId="0" fontId="8" fillId="0" borderId="9" xfId="0" applyFont="1" applyBorder="1" applyAlignment="1" applyProtection="1">
      <alignment horizontal="center"/>
      <protection hidden="1"/>
    </xf>
    <xf numFmtId="0" fontId="8" fillId="0" borderId="35" xfId="0" applyFont="1" applyBorder="1" applyAlignment="1" applyProtection="1">
      <alignment horizontal="center"/>
      <protection hidden="1"/>
    </xf>
    <xf numFmtId="0" fontId="7" fillId="0" borderId="48" xfId="0" applyFont="1" applyBorder="1" applyAlignment="1" applyProtection="1">
      <alignment horizontal="center"/>
      <protection hidden="1"/>
    </xf>
    <xf numFmtId="0" fontId="7" fillId="0" borderId="49" xfId="0" applyFont="1" applyBorder="1" applyAlignment="1" applyProtection="1">
      <alignment horizontal="center"/>
      <protection hidden="1"/>
    </xf>
    <xf numFmtId="0" fontId="7" fillId="0" borderId="50" xfId="0" applyFont="1" applyBorder="1" applyAlignment="1" applyProtection="1">
      <alignment horizontal="center"/>
      <protection hidden="1"/>
    </xf>
    <xf numFmtId="49" fontId="8" fillId="0" borderId="29" xfId="0" applyNumberFormat="1" applyFont="1" applyBorder="1" applyAlignment="1" applyProtection="1">
      <alignment horizontal="center"/>
      <protection hidden="1"/>
    </xf>
    <xf numFmtId="49" fontId="8" fillId="0" borderId="9" xfId="0" applyNumberFormat="1" applyFont="1" applyBorder="1" applyAlignment="1" applyProtection="1">
      <alignment horizontal="center"/>
      <protection hidden="1"/>
    </xf>
    <xf numFmtId="20" fontId="4" fillId="2" borderId="51" xfId="0" applyNumberFormat="1" applyFont="1" applyFill="1" applyBorder="1" applyAlignment="1" applyProtection="1">
      <alignment horizontal="center"/>
      <protection hidden="1"/>
    </xf>
    <xf numFmtId="0" fontId="4" fillId="4" borderId="44" xfId="0" applyFont="1" applyFill="1" applyBorder="1" applyAlignment="1" applyProtection="1">
      <alignment horizontal="center"/>
      <protection hidden="1"/>
    </xf>
    <xf numFmtId="166" fontId="0" fillId="0" borderId="4" xfId="0" applyNumberFormat="1" applyBorder="1" applyAlignment="1" applyProtection="1">
      <alignment horizontal="center"/>
      <protection hidden="1"/>
    </xf>
    <xf numFmtId="0" fontId="19" fillId="0" borderId="28" xfId="0" applyFont="1" applyBorder="1" applyAlignment="1" applyProtection="1">
      <alignment horizontal="center" vertical="center" wrapText="1"/>
      <protection hidden="1"/>
    </xf>
    <xf numFmtId="0" fontId="4" fillId="0" borderId="45" xfId="0" applyFont="1" applyBorder="1" applyAlignment="1" applyProtection="1">
      <alignment horizontal="center" vertical="center"/>
      <protection hidden="1"/>
    </xf>
    <xf numFmtId="0" fontId="8" fillId="0" borderId="24" xfId="0" applyFont="1" applyBorder="1" applyAlignment="1" applyProtection="1">
      <alignment horizontal="left" vertical="center" wrapText="1" indent="1"/>
      <protection hidden="1"/>
    </xf>
    <xf numFmtId="0" fontId="8" fillId="0" borderId="52" xfId="0" applyFont="1" applyBorder="1" applyAlignment="1" applyProtection="1">
      <alignment horizontal="left" vertical="center" wrapText="1" indent="1"/>
      <protection hidden="1"/>
    </xf>
    <xf numFmtId="0" fontId="8" fillId="0" borderId="6" xfId="0" applyFont="1" applyBorder="1" applyAlignment="1" applyProtection="1">
      <alignment horizontal="left" vertical="center" wrapText="1" indent="1"/>
      <protection hidden="1"/>
    </xf>
    <xf numFmtId="0" fontId="3" fillId="0" borderId="0" xfId="0" applyFont="1" applyProtection="1">
      <protection hidden="1"/>
    </xf>
    <xf numFmtId="47" fontId="3" fillId="0" borderId="0" xfId="0" applyNumberFormat="1" applyFont="1" applyAlignment="1" applyProtection="1">
      <alignment horizontal="center"/>
      <protection hidden="1"/>
    </xf>
    <xf numFmtId="0" fontId="17" fillId="0" borderId="4" xfId="0" applyFont="1" applyBorder="1" applyAlignment="1" applyProtection="1">
      <alignment horizontal="left" vertical="center" wrapText="1"/>
      <protection hidden="1"/>
    </xf>
    <xf numFmtId="0" fontId="15" fillId="0" borderId="43"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8" fillId="0" borderId="53" xfId="0" applyFont="1" applyBorder="1" applyAlignment="1" applyProtection="1">
      <alignment horizontal="center"/>
      <protection hidden="1"/>
    </xf>
    <xf numFmtId="49" fontId="8" fillId="0" borderId="53" xfId="0" applyNumberFormat="1" applyFont="1" applyBorder="1" applyAlignment="1" applyProtection="1">
      <alignment horizontal="center"/>
      <protection hidden="1"/>
    </xf>
    <xf numFmtId="0" fontId="0" fillId="0" borderId="15" xfId="0" applyBorder="1" applyAlignment="1" applyProtection="1">
      <alignment horizontal="center"/>
      <protection locked="0" hidden="1"/>
    </xf>
    <xf numFmtId="0" fontId="0" fillId="0" borderId="46" xfId="0" applyBorder="1" applyAlignment="1" applyProtection="1">
      <alignment horizontal="center"/>
      <protection locked="0" hidden="1"/>
    </xf>
    <xf numFmtId="0" fontId="0" fillId="0" borderId="54" xfId="0" applyBorder="1" applyAlignment="1" applyProtection="1">
      <alignment horizontal="center"/>
      <protection locked="0" hidden="1"/>
    </xf>
    <xf numFmtId="45" fontId="4" fillId="5" borderId="35" xfId="0" applyNumberFormat="1" applyFont="1" applyFill="1" applyBorder="1" applyAlignment="1" applyProtection="1">
      <alignment horizontal="center"/>
      <protection hidden="1"/>
    </xf>
    <xf numFmtId="20" fontId="4" fillId="2" borderId="55" xfId="0" applyNumberFormat="1" applyFont="1" applyFill="1" applyBorder="1" applyAlignment="1" applyProtection="1">
      <alignment horizontal="center"/>
      <protection hidden="1"/>
    </xf>
    <xf numFmtId="0" fontId="9" fillId="3" borderId="56" xfId="0" applyFont="1" applyFill="1" applyBorder="1" applyAlignment="1" applyProtection="1">
      <alignment horizontal="center"/>
      <protection hidden="1"/>
    </xf>
    <xf numFmtId="0" fontId="4" fillId="4" borderId="45" xfId="0" applyFont="1" applyFill="1" applyBorder="1" applyAlignment="1" applyProtection="1">
      <alignment horizontal="center"/>
      <protection hidden="1"/>
    </xf>
    <xf numFmtId="0" fontId="19" fillId="0" borderId="48" xfId="0" applyFont="1" applyBorder="1" applyAlignment="1" applyProtection="1">
      <alignment horizontal="center" vertical="center" wrapText="1"/>
      <protection hidden="1"/>
    </xf>
    <xf numFmtId="0" fontId="8" fillId="0" borderId="49" xfId="0" applyFont="1" applyBorder="1" applyAlignment="1" applyProtection="1">
      <alignment horizontal="left" vertical="center" wrapText="1" indent="1"/>
      <protection hidden="1"/>
    </xf>
    <xf numFmtId="0" fontId="19" fillId="0" borderId="5" xfId="0" applyFont="1" applyBorder="1" applyAlignment="1" applyProtection="1">
      <alignment horizontal="center" vertical="center" wrapText="1"/>
      <protection hidden="1"/>
    </xf>
    <xf numFmtId="1" fontId="3" fillId="0" borderId="37" xfId="0" applyNumberFormat="1" applyFont="1" applyBorder="1" applyAlignment="1" applyProtection="1">
      <alignment horizontal="center" vertical="center" wrapText="1"/>
      <protection hidden="1"/>
    </xf>
    <xf numFmtId="1" fontId="3" fillId="0" borderId="38" xfId="0" applyNumberFormat="1" applyFont="1" applyBorder="1" applyAlignment="1" applyProtection="1">
      <alignment horizontal="center" vertical="center" wrapText="1"/>
      <protection hidden="1"/>
    </xf>
    <xf numFmtId="1" fontId="3" fillId="0" borderId="40" xfId="0" applyNumberFormat="1" applyFont="1" applyBorder="1" applyAlignment="1" applyProtection="1">
      <alignment horizontal="center" vertical="center" wrapText="1"/>
      <protection hidden="1"/>
    </xf>
    <xf numFmtId="2" fontId="3" fillId="0" borderId="24" xfId="0" applyNumberFormat="1" applyFont="1" applyBorder="1" applyAlignment="1" applyProtection="1">
      <alignment horizontal="center" vertical="center" wrapText="1"/>
      <protection hidden="1"/>
    </xf>
    <xf numFmtId="2" fontId="3" fillId="0" borderId="37" xfId="0" applyNumberFormat="1" applyFont="1" applyBorder="1" applyAlignment="1" applyProtection="1">
      <alignment horizontal="center" vertical="center" wrapText="1"/>
      <protection locked="0" hidden="1"/>
    </xf>
    <xf numFmtId="1" fontId="18" fillId="0" borderId="57" xfId="0" applyNumberFormat="1" applyFont="1" applyBorder="1" applyAlignment="1" applyProtection="1">
      <alignment horizontal="center" vertical="center" wrapText="1"/>
      <protection hidden="1"/>
    </xf>
    <xf numFmtId="1" fontId="18" fillId="0" borderId="58" xfId="0" applyNumberFormat="1" applyFont="1" applyBorder="1" applyAlignment="1" applyProtection="1">
      <alignment horizontal="center" vertical="center" wrapText="1"/>
      <protection hidden="1"/>
    </xf>
    <xf numFmtId="1" fontId="18" fillId="0" borderId="59" xfId="0" applyNumberFormat="1" applyFont="1" applyBorder="1" applyAlignment="1" applyProtection="1">
      <alignment horizontal="center" vertical="center" wrapText="1"/>
      <protection hidden="1"/>
    </xf>
    <xf numFmtId="2" fontId="3" fillId="0" borderId="38" xfId="0" applyNumberFormat="1" applyFont="1" applyBorder="1" applyAlignment="1" applyProtection="1">
      <alignment horizontal="center" vertical="center" wrapText="1"/>
      <protection locked="0" hidden="1"/>
    </xf>
    <xf numFmtId="2" fontId="3" fillId="0" borderId="40" xfId="0" applyNumberFormat="1" applyFont="1" applyBorder="1" applyAlignment="1" applyProtection="1">
      <alignment horizontal="center" vertical="center" wrapText="1"/>
      <protection locked="0" hidden="1"/>
    </xf>
    <xf numFmtId="2" fontId="3" fillId="0" borderId="13" xfId="0" applyNumberFormat="1" applyFont="1" applyFill="1" applyBorder="1" applyAlignment="1" applyProtection="1">
      <alignment horizontal="center" vertical="center"/>
      <protection hidden="1"/>
    </xf>
    <xf numFmtId="2" fontId="3" fillId="0" borderId="22" xfId="0" applyNumberFormat="1" applyFont="1" applyFill="1" applyBorder="1" applyAlignment="1" applyProtection="1">
      <alignment horizontal="center" vertical="center"/>
      <protection hidden="1"/>
    </xf>
    <xf numFmtId="2" fontId="3" fillId="0" borderId="37" xfId="0" applyNumberFormat="1" applyFont="1" applyBorder="1" applyAlignment="1" applyProtection="1">
      <alignment horizontal="center" vertical="center" wrapText="1"/>
      <protection hidden="1"/>
    </xf>
    <xf numFmtId="2" fontId="3" fillId="0" borderId="12" xfId="0" applyNumberFormat="1" applyFont="1" applyBorder="1" applyAlignment="1" applyProtection="1">
      <alignment horizontal="center" vertical="center" wrapText="1"/>
      <protection hidden="1"/>
    </xf>
    <xf numFmtId="2" fontId="3" fillId="0" borderId="48" xfId="0" applyNumberFormat="1" applyFont="1" applyBorder="1" applyAlignment="1" applyProtection="1">
      <alignment horizontal="center" vertical="center" wrapText="1"/>
      <protection hidden="1"/>
    </xf>
    <xf numFmtId="2" fontId="3" fillId="0" borderId="49" xfId="0" applyNumberFormat="1" applyFont="1" applyBorder="1" applyAlignment="1" applyProtection="1">
      <alignment horizontal="center" vertical="center" wrapText="1"/>
      <protection hidden="1"/>
    </xf>
    <xf numFmtId="2" fontId="3" fillId="0" borderId="60" xfId="0" applyNumberFormat="1" applyFont="1" applyBorder="1" applyAlignment="1" applyProtection="1">
      <alignment horizontal="center" vertical="center" wrapText="1"/>
      <protection hidden="1"/>
    </xf>
    <xf numFmtId="2" fontId="3" fillId="0" borderId="61" xfId="0" applyNumberFormat="1" applyFont="1" applyBorder="1" applyAlignment="1" applyProtection="1">
      <alignment horizontal="center" vertical="center" wrapText="1"/>
      <protection hidden="1"/>
    </xf>
    <xf numFmtId="1" fontId="3" fillId="0" borderId="28" xfId="0" applyNumberFormat="1" applyFont="1" applyBorder="1" applyAlignment="1" applyProtection="1">
      <alignment horizontal="center" vertical="center" wrapText="1"/>
      <protection locked="0" hidden="1"/>
    </xf>
    <xf numFmtId="1" fontId="3" fillId="0" borderId="48" xfId="0" applyNumberFormat="1" applyFont="1" applyBorder="1" applyAlignment="1" applyProtection="1">
      <alignment horizontal="center" vertical="center" wrapText="1"/>
      <protection locked="0" hidden="1"/>
    </xf>
    <xf numFmtId="1" fontId="3" fillId="0" borderId="49" xfId="0" applyNumberFormat="1" applyFont="1" applyBorder="1" applyAlignment="1" applyProtection="1">
      <alignment horizontal="center" vertical="center" wrapText="1"/>
      <protection locked="0" hidden="1"/>
    </xf>
    <xf numFmtId="1" fontId="3" fillId="0" borderId="60" xfId="0" applyNumberFormat="1" applyFont="1" applyBorder="1" applyAlignment="1" applyProtection="1">
      <alignment horizontal="center" vertical="center" wrapText="1"/>
      <protection locked="0" hidden="1"/>
    </xf>
    <xf numFmtId="1" fontId="3" fillId="0" borderId="5" xfId="0" applyNumberFormat="1" applyFont="1" applyBorder="1" applyAlignment="1" applyProtection="1">
      <alignment horizontal="center" vertical="center" wrapText="1"/>
      <protection locked="0" hidden="1"/>
    </xf>
    <xf numFmtId="1" fontId="3" fillId="0" borderId="6" xfId="0" applyNumberFormat="1" applyFont="1" applyBorder="1" applyAlignment="1" applyProtection="1">
      <alignment horizontal="center" vertical="center" wrapText="1"/>
      <protection locked="0" hidden="1"/>
    </xf>
    <xf numFmtId="1" fontId="3" fillId="0" borderId="62" xfId="0" applyNumberFormat="1" applyFont="1" applyBorder="1" applyAlignment="1" applyProtection="1">
      <alignment horizontal="center" vertical="center" wrapText="1"/>
      <protection locked="0" hidden="1"/>
    </xf>
    <xf numFmtId="1" fontId="3" fillId="0" borderId="61" xfId="0" applyNumberFormat="1" applyFont="1" applyBorder="1" applyAlignment="1" applyProtection="1">
      <alignment horizontal="center" vertical="center" wrapText="1"/>
      <protection locked="0" hidden="1"/>
    </xf>
    <xf numFmtId="22" fontId="3" fillId="0" borderId="0" xfId="0" applyNumberFormat="1" applyFont="1" applyProtection="1">
      <protection hidden="1"/>
    </xf>
    <xf numFmtId="1" fontId="3" fillId="0" borderId="0" xfId="0" applyNumberFormat="1" applyFont="1" applyProtection="1">
      <protection hidden="1"/>
    </xf>
    <xf numFmtId="0" fontId="15" fillId="0" borderId="0" xfId="0" applyFont="1" applyFill="1" applyAlignment="1" applyProtection="1">
      <alignment horizontal="center"/>
      <protection hidden="1"/>
    </xf>
    <xf numFmtId="0" fontId="15"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4" fillId="0" borderId="57" xfId="0" applyFont="1" applyBorder="1" applyAlignment="1" applyProtection="1">
      <alignment horizontal="center"/>
      <protection hidden="1"/>
    </xf>
    <xf numFmtId="0" fontId="4" fillId="0" borderId="63" xfId="0" applyFont="1" applyBorder="1" applyAlignment="1" applyProtection="1">
      <alignment horizontal="center"/>
      <protection hidden="1"/>
    </xf>
    <xf numFmtId="0" fontId="3" fillId="0" borderId="0" xfId="0" applyFont="1" applyAlignment="1" applyProtection="1">
      <alignment horizontal="left"/>
      <protection hidden="1"/>
    </xf>
    <xf numFmtId="0" fontId="7" fillId="0" borderId="50" xfId="0" applyFont="1" applyBorder="1" applyAlignment="1" applyProtection="1">
      <alignment horizontal="center"/>
      <protection locked="0" hidden="1"/>
    </xf>
    <xf numFmtId="0" fontId="5" fillId="0" borderId="46" xfId="0" applyFont="1" applyBorder="1" applyAlignment="1" applyProtection="1">
      <alignment horizontal="center" vertical="center" wrapText="1"/>
      <protection hidden="1"/>
    </xf>
    <xf numFmtId="0" fontId="17" fillId="0" borderId="57" xfId="0" applyFont="1" applyBorder="1" applyAlignment="1" applyProtection="1">
      <alignment horizontal="center" vertical="center" textRotation="90" wrapText="1"/>
      <protection hidden="1"/>
    </xf>
    <xf numFmtId="0" fontId="3" fillId="0" borderId="64"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xf numFmtId="1" fontId="24" fillId="0" borderId="56" xfId="0" applyNumberFormat="1" applyFont="1" applyBorder="1" applyAlignment="1" applyProtection="1">
      <alignment horizontal="center" vertical="center"/>
      <protection hidden="1"/>
    </xf>
    <xf numFmtId="1" fontId="24" fillId="0" borderId="64" xfId="0" applyNumberFormat="1" applyFont="1" applyBorder="1" applyAlignment="1" applyProtection="1">
      <alignment horizontal="center" vertical="center"/>
      <protection hidden="1"/>
    </xf>
    <xf numFmtId="0" fontId="5" fillId="0" borderId="42" xfId="0" applyFont="1" applyBorder="1" applyAlignment="1" applyProtection="1">
      <alignment horizontal="center" textRotation="90"/>
      <protection hidden="1"/>
    </xf>
    <xf numFmtId="0" fontId="5" fillId="0" borderId="65" xfId="0" applyFont="1" applyBorder="1" applyAlignment="1" applyProtection="1">
      <alignment horizontal="center" textRotation="90"/>
      <protection hidden="1"/>
    </xf>
    <xf numFmtId="0" fontId="5" fillId="0" borderId="52" xfId="0" applyFont="1" applyBorder="1" applyAlignment="1" applyProtection="1">
      <alignment horizontal="center" textRotation="90"/>
      <protection hidden="1"/>
    </xf>
    <xf numFmtId="0" fontId="5" fillId="0" borderId="44" xfId="0" applyFont="1" applyBorder="1" applyAlignment="1" applyProtection="1">
      <alignment horizontal="center" textRotation="90"/>
      <protection hidden="1"/>
    </xf>
    <xf numFmtId="0" fontId="5" fillId="0" borderId="66" xfId="0" applyFont="1" applyBorder="1" applyAlignment="1" applyProtection="1">
      <alignment horizontal="center" textRotation="90"/>
      <protection hidden="1"/>
    </xf>
    <xf numFmtId="0" fontId="5" fillId="0" borderId="48" xfId="0" applyFont="1" applyBorder="1" applyAlignment="1" applyProtection="1">
      <alignment horizontal="center" textRotation="90"/>
      <protection hidden="1"/>
    </xf>
    <xf numFmtId="0" fontId="5" fillId="0" borderId="49" xfId="0" applyFont="1" applyBorder="1" applyAlignment="1" applyProtection="1">
      <alignment horizontal="center" textRotation="90"/>
      <protection hidden="1"/>
    </xf>
    <xf numFmtId="0" fontId="5" fillId="0" borderId="67" xfId="0" applyFont="1" applyBorder="1" applyAlignment="1" applyProtection="1">
      <alignment horizontal="center" textRotation="90"/>
      <protection hidden="1"/>
    </xf>
    <xf numFmtId="0" fontId="6" fillId="0" borderId="67" xfId="0" applyFont="1" applyBorder="1" applyAlignment="1" applyProtection="1">
      <alignment horizontal="center" textRotation="90"/>
      <protection hidden="1"/>
    </xf>
    <xf numFmtId="0" fontId="3" fillId="0" borderId="1" xfId="0" applyFont="1" applyBorder="1" applyAlignment="1" applyProtection="1">
      <alignment horizontal="left"/>
      <protection hidden="1"/>
    </xf>
    <xf numFmtId="1" fontId="3" fillId="0" borderId="28" xfId="0" applyNumberFormat="1" applyFont="1" applyBorder="1" applyAlignment="1" applyProtection="1">
      <alignment horizontal="center"/>
      <protection hidden="1"/>
    </xf>
    <xf numFmtId="1" fontId="3" fillId="0" borderId="24" xfId="0" applyNumberFormat="1" applyFont="1" applyBorder="1" applyAlignment="1" applyProtection="1">
      <alignment horizontal="center"/>
      <protection hidden="1"/>
    </xf>
    <xf numFmtId="1" fontId="3" fillId="0" borderId="37" xfId="0" applyNumberFormat="1" applyFont="1" applyBorder="1" applyAlignment="1" applyProtection="1">
      <alignment horizontal="center"/>
      <protection hidden="1"/>
    </xf>
    <xf numFmtId="1" fontId="3" fillId="0" borderId="36" xfId="0" applyNumberFormat="1" applyFont="1" applyBorder="1" applyAlignment="1" applyProtection="1">
      <alignment horizontal="center"/>
      <protection hidden="1"/>
    </xf>
    <xf numFmtId="1" fontId="3" fillId="0" borderId="0" xfId="0" applyNumberFormat="1" applyFont="1" applyBorder="1" applyAlignment="1" applyProtection="1">
      <alignment horizontal="center"/>
      <protection hidden="1"/>
    </xf>
    <xf numFmtId="0" fontId="3" fillId="0" borderId="2" xfId="0" applyFont="1" applyBorder="1" applyAlignment="1" applyProtection="1">
      <alignment horizontal="left"/>
      <protection hidden="1"/>
    </xf>
    <xf numFmtId="1" fontId="3" fillId="0" borderId="29" xfId="0" applyNumberFormat="1" applyFont="1" applyBorder="1" applyAlignment="1" applyProtection="1">
      <alignment horizontal="center"/>
      <protection hidden="1"/>
    </xf>
    <xf numFmtId="1" fontId="3" fillId="0" borderId="46" xfId="0" applyNumberFormat="1" applyFont="1" applyBorder="1" applyAlignment="1" applyProtection="1">
      <alignment horizontal="center"/>
      <protection hidden="1"/>
    </xf>
    <xf numFmtId="1" fontId="3" fillId="0" borderId="68" xfId="0" applyNumberFormat="1" applyFont="1" applyBorder="1" applyAlignment="1" applyProtection="1">
      <alignment horizontal="center"/>
      <protection hidden="1"/>
    </xf>
    <xf numFmtId="0" fontId="3" fillId="0" borderId="2" xfId="0" applyFont="1" applyFill="1" applyBorder="1" applyAlignment="1" applyProtection="1">
      <alignment horizontal="left"/>
      <protection hidden="1"/>
    </xf>
    <xf numFmtId="1" fontId="3" fillId="0" borderId="29" xfId="0" applyNumberFormat="1" applyFont="1" applyFill="1" applyBorder="1" applyAlignment="1" applyProtection="1">
      <alignment horizontal="center"/>
      <protection hidden="1"/>
    </xf>
    <xf numFmtId="1" fontId="3" fillId="0" borderId="46" xfId="0" applyNumberFormat="1" applyFont="1" applyFill="1" applyBorder="1" applyAlignment="1" applyProtection="1">
      <alignment horizontal="center"/>
      <protection hidden="1"/>
    </xf>
    <xf numFmtId="1" fontId="3" fillId="0" borderId="54" xfId="0" applyNumberFormat="1" applyFont="1" applyFill="1" applyBorder="1" applyAlignment="1" applyProtection="1">
      <alignment horizontal="center"/>
      <protection hidden="1"/>
    </xf>
    <xf numFmtId="1" fontId="4" fillId="0" borderId="17" xfId="0" applyNumberFormat="1" applyFont="1" applyFill="1" applyBorder="1" applyAlignment="1" applyProtection="1">
      <alignment horizontal="center"/>
      <protection hidden="1"/>
    </xf>
    <xf numFmtId="1" fontId="3" fillId="0" borderId="40" xfId="0" applyNumberFormat="1" applyFont="1" applyBorder="1" applyAlignment="1" applyProtection="1">
      <alignment horizontal="center"/>
      <protection hidden="1"/>
    </xf>
    <xf numFmtId="0" fontId="3" fillId="0" borderId="18" xfId="0" applyFont="1" applyBorder="1" applyAlignment="1" applyProtection="1">
      <alignment horizontal="left"/>
      <protection hidden="1"/>
    </xf>
    <xf numFmtId="0" fontId="3" fillId="0" borderId="18" xfId="0" applyFont="1" applyFill="1" applyBorder="1" applyAlignment="1" applyProtection="1">
      <alignment horizontal="left"/>
      <protection hidden="1"/>
    </xf>
    <xf numFmtId="1" fontId="4" fillId="0" borderId="20" xfId="0" applyNumberFormat="1" applyFont="1" applyFill="1" applyBorder="1" applyAlignment="1" applyProtection="1">
      <alignment horizontal="center"/>
      <protection hidden="1"/>
    </xf>
    <xf numFmtId="1" fontId="3" fillId="0" borderId="53" xfId="0" applyNumberFormat="1" applyFont="1" applyFill="1" applyBorder="1" applyAlignment="1" applyProtection="1">
      <alignment horizontal="center"/>
      <protection hidden="1"/>
    </xf>
    <xf numFmtId="1" fontId="3" fillId="0" borderId="26" xfId="0" applyNumberFormat="1" applyFont="1" applyFill="1" applyBorder="1" applyAlignment="1" applyProtection="1">
      <alignment horizontal="center"/>
      <protection hidden="1"/>
    </xf>
    <xf numFmtId="1" fontId="3" fillId="0" borderId="27" xfId="0" applyNumberFormat="1" applyFont="1" applyFill="1" applyBorder="1" applyAlignment="1" applyProtection="1">
      <alignment horizontal="center"/>
      <protection hidden="1"/>
    </xf>
    <xf numFmtId="0" fontId="3" fillId="0" borderId="3" xfId="0" applyFont="1" applyBorder="1" applyAlignment="1" applyProtection="1">
      <alignment horizontal="left"/>
      <protection hidden="1"/>
    </xf>
    <xf numFmtId="1" fontId="3" fillId="0" borderId="9" xfId="0" applyNumberFormat="1" applyFont="1" applyBorder="1" applyAlignment="1" applyProtection="1">
      <alignment horizontal="center"/>
      <protection hidden="1"/>
    </xf>
    <xf numFmtId="1" fontId="3" fillId="0" borderId="10" xfId="0" applyNumberFormat="1" applyFont="1" applyBorder="1" applyAlignment="1" applyProtection="1">
      <alignment horizontal="center"/>
      <protection hidden="1"/>
    </xf>
    <xf numFmtId="1" fontId="3" fillId="0" borderId="38" xfId="0" applyNumberFormat="1" applyFont="1" applyBorder="1" applyAlignment="1" applyProtection="1">
      <alignment horizontal="center"/>
      <protection hidden="1"/>
    </xf>
    <xf numFmtId="0" fontId="3" fillId="0" borderId="0" xfId="0" applyFont="1" applyBorder="1" applyProtection="1">
      <protection hidden="1"/>
    </xf>
    <xf numFmtId="0" fontId="15" fillId="0" borderId="0" xfId="0" applyFont="1" applyFill="1" applyBorder="1" applyAlignment="1" applyProtection="1">
      <alignment horizontal="center"/>
      <protection hidden="1"/>
    </xf>
    <xf numFmtId="0" fontId="15" fillId="0" borderId="0" xfId="0" applyFont="1" applyFill="1" applyBorder="1" applyAlignment="1" applyProtection="1">
      <alignment horizontal="left"/>
      <protection hidden="1"/>
    </xf>
    <xf numFmtId="0" fontId="4" fillId="0" borderId="0" xfId="0" applyFont="1" applyFill="1" applyBorder="1" applyAlignment="1" applyProtection="1">
      <alignment horizontal="center"/>
      <protection hidden="1"/>
    </xf>
    <xf numFmtId="0" fontId="3" fillId="0" borderId="0" xfId="0" applyFont="1" applyBorder="1" applyAlignment="1" applyProtection="1">
      <alignment horizontal="left"/>
      <protection hidden="1"/>
    </xf>
    <xf numFmtId="1" fontId="3" fillId="0" borderId="56" xfId="0" applyNumberFormat="1" applyFont="1" applyBorder="1" applyAlignment="1" applyProtection="1">
      <alignment horizontal="center" vertical="center"/>
      <protection hidden="1"/>
    </xf>
    <xf numFmtId="1" fontId="3" fillId="6" borderId="56" xfId="0" applyNumberFormat="1" applyFont="1" applyFill="1" applyBorder="1" applyAlignment="1" applyProtection="1">
      <alignment horizontal="center" vertical="center"/>
      <protection hidden="1"/>
    </xf>
    <xf numFmtId="2" fontId="3" fillId="6" borderId="35" xfId="0" applyNumberFormat="1" applyFont="1" applyFill="1" applyBorder="1" applyAlignment="1" applyProtection="1">
      <alignment horizontal="center" vertical="center"/>
      <protection hidden="1"/>
    </xf>
    <xf numFmtId="1" fontId="3" fillId="6" borderId="46" xfId="0" applyNumberFormat="1" applyFont="1" applyFill="1" applyBorder="1" applyAlignment="1" applyProtection="1">
      <alignment horizontal="center" vertical="center"/>
      <protection hidden="1"/>
    </xf>
    <xf numFmtId="1" fontId="24" fillId="6" borderId="64" xfId="0" applyNumberFormat="1" applyFont="1" applyFill="1" applyBorder="1" applyAlignment="1" applyProtection="1">
      <alignment horizontal="center" vertical="center"/>
      <protection hidden="1"/>
    </xf>
    <xf numFmtId="2" fontId="3" fillId="6" borderId="29" xfId="0" applyNumberFormat="1" applyFont="1" applyFill="1" applyBorder="1" applyAlignment="1" applyProtection="1">
      <alignment horizontal="center" vertical="center"/>
      <protection hidden="1"/>
    </xf>
    <xf numFmtId="1" fontId="24" fillId="6" borderId="56" xfId="0" applyNumberFormat="1" applyFont="1" applyFill="1" applyBorder="1" applyAlignment="1" applyProtection="1">
      <alignment horizontal="center" vertical="center"/>
      <protection hidden="1"/>
    </xf>
    <xf numFmtId="1" fontId="24" fillId="6" borderId="69" xfId="0" applyNumberFormat="1" applyFont="1" applyFill="1" applyBorder="1" applyAlignment="1" applyProtection="1">
      <alignment horizontal="center" vertical="center"/>
      <protection hidden="1"/>
    </xf>
    <xf numFmtId="2" fontId="3" fillId="6" borderId="9" xfId="0" applyNumberFormat="1" applyFont="1" applyFill="1" applyBorder="1" applyAlignment="1" applyProtection="1">
      <alignment horizontal="center" vertical="center"/>
      <protection hidden="1"/>
    </xf>
    <xf numFmtId="1" fontId="3" fillId="6" borderId="10" xfId="0" applyNumberFormat="1" applyFont="1" applyFill="1" applyBorder="1" applyAlignment="1" applyProtection="1">
      <alignment horizontal="center" vertical="center"/>
      <protection hidden="1"/>
    </xf>
    <xf numFmtId="1" fontId="24" fillId="6" borderId="59" xfId="0" applyNumberFormat="1" applyFont="1" applyFill="1" applyBorder="1" applyAlignment="1" applyProtection="1">
      <alignment horizontal="center" vertical="center"/>
      <protection hidden="1"/>
    </xf>
    <xf numFmtId="0" fontId="0" fillId="0" borderId="0" xfId="0" applyNumberFormat="1" applyFill="1" applyProtection="1">
      <protection hidden="1"/>
    </xf>
    <xf numFmtId="0" fontId="2" fillId="0" borderId="0" xfId="0" applyNumberFormat="1" applyFont="1" applyFill="1" applyBorder="1" applyAlignment="1" applyProtection="1">
      <alignment horizontal="center"/>
      <protection hidden="1"/>
    </xf>
    <xf numFmtId="0" fontId="2" fillId="0" borderId="0" xfId="0" applyNumberFormat="1" applyFont="1" applyFill="1" applyAlignment="1" applyProtection="1">
      <alignment horizontal="center"/>
      <protection hidden="1"/>
    </xf>
    <xf numFmtId="0" fontId="0" fillId="0" borderId="0" xfId="0" applyNumberFormat="1" applyFill="1" applyBorder="1" applyProtection="1">
      <protection hidden="1"/>
    </xf>
    <xf numFmtId="2" fontId="0" fillId="0" borderId="0" xfId="0" applyNumberFormat="1" applyFill="1" applyAlignment="1" applyProtection="1">
      <alignment horizontal="center" vertical="center"/>
      <protection hidden="1"/>
    </xf>
    <xf numFmtId="0" fontId="0" fillId="0" borderId="0" xfId="0" applyNumberFormat="1" applyProtection="1">
      <protection hidden="1"/>
    </xf>
    <xf numFmtId="0" fontId="2" fillId="0" borderId="0" xfId="0" applyNumberFormat="1" applyFont="1" applyFill="1" applyAlignment="1" applyProtection="1">
      <alignment horizontal="left"/>
      <protection hidden="1"/>
    </xf>
    <xf numFmtId="0" fontId="0" fillId="0" borderId="0" xfId="0" applyNumberFormat="1" applyBorder="1" applyProtection="1">
      <protection hidden="1"/>
    </xf>
    <xf numFmtId="2" fontId="0" fillId="0" borderId="0" xfId="0" applyNumberFormat="1" applyAlignment="1" applyProtection="1">
      <alignment horizontal="center" vertical="center"/>
      <protection hidden="1"/>
    </xf>
    <xf numFmtId="1" fontId="0" fillId="0" borderId="0" xfId="0" applyNumberFormat="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 fontId="4" fillId="0" borderId="0" xfId="0" applyNumberFormat="1" applyFont="1" applyBorder="1" applyAlignment="1" applyProtection="1">
      <alignment horizontal="center" vertical="center"/>
      <protection hidden="1"/>
    </xf>
    <xf numFmtId="1" fontId="4" fillId="0" borderId="0" xfId="0" applyNumberFormat="1" applyFont="1" applyBorder="1" applyAlignment="1" applyProtection="1">
      <alignment horizontal="center" vertical="center"/>
      <protection hidden="1"/>
    </xf>
    <xf numFmtId="0" fontId="4" fillId="0" borderId="58" xfId="0" applyNumberFormat="1" applyFont="1" applyBorder="1" applyAlignment="1" applyProtection="1">
      <alignment horizontal="center" vertical="center"/>
      <protection hidden="1"/>
    </xf>
    <xf numFmtId="0" fontId="4" fillId="0" borderId="70" xfId="0" applyNumberFormat="1" applyFont="1" applyBorder="1" applyAlignment="1" applyProtection="1">
      <alignment horizontal="center" vertical="center"/>
      <protection hidden="1"/>
    </xf>
    <xf numFmtId="2" fontId="4" fillId="0" borderId="58" xfId="0" applyNumberFormat="1" applyFont="1" applyBorder="1" applyAlignment="1" applyProtection="1">
      <alignment horizontal="center" vertical="center"/>
      <protection hidden="1"/>
    </xf>
    <xf numFmtId="1" fontId="4" fillId="0" borderId="58" xfId="0" applyNumberFormat="1" applyFont="1" applyBorder="1" applyAlignment="1" applyProtection="1">
      <alignment horizontal="center" vertical="center"/>
      <protection hidden="1"/>
    </xf>
    <xf numFmtId="0" fontId="3" fillId="0" borderId="13" xfId="0" applyNumberFormat="1" applyFont="1" applyBorder="1" applyAlignment="1" applyProtection="1">
      <alignment horizontal="center" vertical="center"/>
      <protection hidden="1"/>
    </xf>
    <xf numFmtId="0" fontId="3" fillId="0" borderId="30" xfId="0" applyNumberFormat="1" applyFont="1" applyBorder="1" applyAlignment="1" applyProtection="1">
      <alignment horizontal="left" vertical="center"/>
      <protection hidden="1"/>
    </xf>
    <xf numFmtId="0" fontId="3" fillId="0" borderId="13" xfId="0" applyNumberFormat="1" applyFont="1" applyBorder="1" applyAlignment="1" applyProtection="1">
      <alignment horizontal="left" vertical="center"/>
      <protection hidden="1"/>
    </xf>
    <xf numFmtId="2" fontId="3" fillId="0" borderId="13" xfId="0" applyNumberFormat="1" applyFont="1" applyBorder="1" applyAlignment="1" applyProtection="1">
      <alignment horizontal="center" vertical="center"/>
      <protection hidden="1"/>
    </xf>
    <xf numFmtId="1" fontId="0" fillId="0" borderId="56" xfId="0" applyNumberFormat="1" applyBorder="1" applyAlignment="1" applyProtection="1">
      <alignment horizontal="center" vertical="center"/>
      <protection hidden="1"/>
    </xf>
    <xf numFmtId="2" fontId="0" fillId="0" borderId="56" xfId="0" applyNumberFormat="1" applyBorder="1" applyAlignment="1" applyProtection="1">
      <alignment horizontal="center" vertical="center"/>
      <protection hidden="1"/>
    </xf>
    <xf numFmtId="0" fontId="3" fillId="6" borderId="16" xfId="0" applyNumberFormat="1" applyFont="1" applyFill="1" applyBorder="1" applyAlignment="1" applyProtection="1">
      <alignment horizontal="center" vertical="center"/>
      <protection hidden="1"/>
    </xf>
    <xf numFmtId="0" fontId="3" fillId="6" borderId="31" xfId="0" applyNumberFormat="1" applyFont="1" applyFill="1" applyBorder="1" applyAlignment="1" applyProtection="1">
      <alignment horizontal="left" vertical="center"/>
      <protection hidden="1"/>
    </xf>
    <xf numFmtId="0" fontId="3" fillId="6" borderId="16" xfId="0" applyNumberFormat="1" applyFont="1" applyFill="1" applyBorder="1" applyAlignment="1" applyProtection="1">
      <alignment horizontal="left" vertical="center"/>
      <protection hidden="1"/>
    </xf>
    <xf numFmtId="2" fontId="3" fillId="6" borderId="15" xfId="0" applyNumberFormat="1" applyFont="1" applyFill="1" applyBorder="1" applyAlignment="1" applyProtection="1">
      <alignment horizontal="center" vertical="center"/>
      <protection locked="0" hidden="1"/>
    </xf>
    <xf numFmtId="2" fontId="3" fillId="6" borderId="46" xfId="0" applyNumberFormat="1" applyFont="1" applyFill="1" applyBorder="1" applyAlignment="1" applyProtection="1">
      <alignment horizontal="center" vertical="center"/>
      <protection locked="0" hidden="1"/>
    </xf>
    <xf numFmtId="2" fontId="3" fillId="6" borderId="68" xfId="0" applyNumberFormat="1" applyFont="1" applyFill="1" applyBorder="1" applyAlignment="1" applyProtection="1">
      <alignment horizontal="center" vertical="center"/>
      <protection locked="0" hidden="1"/>
    </xf>
    <xf numFmtId="2" fontId="3" fillId="6" borderId="16" xfId="0" applyNumberFormat="1" applyFont="1" applyFill="1" applyBorder="1" applyAlignment="1" applyProtection="1">
      <alignment horizontal="center" vertical="center"/>
      <protection hidden="1"/>
    </xf>
    <xf numFmtId="2" fontId="0" fillId="6" borderId="16" xfId="0" applyNumberFormat="1" applyFill="1" applyBorder="1" applyAlignment="1" applyProtection="1">
      <alignment horizontal="center" vertical="center"/>
      <protection hidden="1"/>
    </xf>
    <xf numFmtId="1" fontId="0" fillId="0" borderId="16" xfId="0" applyNumberFormat="1" applyBorder="1" applyAlignment="1" applyProtection="1">
      <alignment horizontal="center" vertical="center"/>
      <protection hidden="1"/>
    </xf>
    <xf numFmtId="2" fontId="0" fillId="0" borderId="16" xfId="0" applyNumberFormat="1" applyBorder="1" applyAlignment="1" applyProtection="1">
      <alignment horizontal="center" vertical="center"/>
      <protection hidden="1"/>
    </xf>
    <xf numFmtId="0" fontId="3" fillId="0" borderId="16" xfId="0" applyNumberFormat="1" applyFont="1" applyBorder="1" applyAlignment="1" applyProtection="1">
      <alignment horizontal="center" vertical="center"/>
      <protection hidden="1"/>
    </xf>
    <xf numFmtId="0" fontId="3" fillId="0" borderId="31" xfId="0" applyNumberFormat="1" applyFont="1" applyBorder="1" applyAlignment="1" applyProtection="1">
      <alignment horizontal="left" vertical="center"/>
      <protection hidden="1"/>
    </xf>
    <xf numFmtId="0" fontId="3" fillId="0" borderId="16" xfId="0" applyNumberFormat="1" applyFont="1" applyBorder="1" applyAlignment="1" applyProtection="1">
      <alignment horizontal="left" vertical="center"/>
      <protection hidden="1"/>
    </xf>
    <xf numFmtId="2" fontId="3" fillId="0" borderId="15" xfId="0" applyNumberFormat="1" applyFont="1" applyBorder="1" applyAlignment="1" applyProtection="1">
      <alignment horizontal="center" vertical="center"/>
      <protection locked="0" hidden="1"/>
    </xf>
    <xf numFmtId="2" fontId="3" fillId="0" borderId="46" xfId="0" applyNumberFormat="1" applyFont="1" applyBorder="1" applyAlignment="1" applyProtection="1">
      <alignment horizontal="center" vertical="center"/>
      <protection locked="0" hidden="1"/>
    </xf>
    <xf numFmtId="2" fontId="3" fillId="0" borderId="68" xfId="0" applyNumberFormat="1" applyFont="1" applyBorder="1" applyAlignment="1" applyProtection="1">
      <alignment horizontal="center" vertical="center"/>
      <protection locked="0" hidden="1"/>
    </xf>
    <xf numFmtId="2" fontId="3" fillId="0" borderId="16" xfId="0" applyNumberFormat="1" applyFont="1" applyBorder="1" applyAlignment="1" applyProtection="1">
      <alignment horizontal="center" vertical="center"/>
      <protection hidden="1"/>
    </xf>
    <xf numFmtId="2" fontId="0" fillId="0" borderId="0" xfId="0" applyNumberFormat="1" applyBorder="1" applyProtection="1">
      <protection hidden="1"/>
    </xf>
    <xf numFmtId="2" fontId="0" fillId="6" borderId="15" xfId="0" applyNumberFormat="1" applyFill="1" applyBorder="1" applyAlignment="1" applyProtection="1">
      <alignment horizontal="center" vertical="center"/>
      <protection locked="0" hidden="1"/>
    </xf>
    <xf numFmtId="2" fontId="0" fillId="0" borderId="22" xfId="0" applyNumberFormat="1" applyBorder="1" applyAlignment="1" applyProtection="1">
      <alignment horizontal="center" vertical="center"/>
      <protection hidden="1"/>
    </xf>
    <xf numFmtId="0" fontId="3" fillId="0" borderId="16" xfId="0" applyNumberFormat="1" applyFont="1" applyFill="1" applyBorder="1" applyAlignment="1" applyProtection="1">
      <alignment horizontal="center" vertical="center"/>
      <protection hidden="1"/>
    </xf>
    <xf numFmtId="0" fontId="3" fillId="0" borderId="31" xfId="0" applyNumberFormat="1" applyFont="1" applyFill="1" applyBorder="1" applyAlignment="1" applyProtection="1">
      <alignment horizontal="left" vertical="center"/>
      <protection hidden="1"/>
    </xf>
    <xf numFmtId="0" fontId="3" fillId="0" borderId="16" xfId="0" applyNumberFormat="1" applyFont="1" applyFill="1" applyBorder="1" applyAlignment="1" applyProtection="1">
      <alignment horizontal="left" vertical="center"/>
      <protection hidden="1"/>
    </xf>
    <xf numFmtId="2" fontId="3" fillId="0" borderId="15" xfId="0" applyNumberFormat="1" applyFont="1" applyFill="1" applyBorder="1" applyAlignment="1" applyProtection="1">
      <alignment horizontal="center" vertical="center"/>
      <protection locked="0" hidden="1"/>
    </xf>
    <xf numFmtId="2" fontId="3" fillId="0" borderId="46" xfId="0" applyNumberFormat="1" applyFont="1" applyFill="1" applyBorder="1" applyAlignment="1" applyProtection="1">
      <alignment horizontal="center" vertical="center"/>
      <protection locked="0" hidden="1"/>
    </xf>
    <xf numFmtId="2" fontId="3" fillId="0" borderId="68" xfId="0" applyNumberFormat="1" applyFont="1" applyFill="1" applyBorder="1" applyAlignment="1" applyProtection="1">
      <alignment horizontal="center" vertical="center"/>
      <protection locked="0" hidden="1"/>
    </xf>
    <xf numFmtId="2" fontId="3" fillId="0" borderId="16" xfId="0" applyNumberFormat="1" applyFont="1" applyFill="1" applyBorder="1" applyAlignment="1" applyProtection="1">
      <alignment horizontal="center" vertical="center"/>
      <protection hidden="1"/>
    </xf>
    <xf numFmtId="2" fontId="0" fillId="0" borderId="16" xfId="0" applyNumberFormat="1" applyFill="1" applyBorder="1" applyAlignment="1" applyProtection="1">
      <alignment horizontal="center" vertical="center"/>
      <protection hidden="1"/>
    </xf>
    <xf numFmtId="0" fontId="3" fillId="6" borderId="22" xfId="0" applyNumberFormat="1" applyFont="1" applyFill="1" applyBorder="1" applyAlignment="1" applyProtection="1">
      <alignment horizontal="center" vertical="center"/>
      <protection hidden="1"/>
    </xf>
    <xf numFmtId="0" fontId="3" fillId="6" borderId="33" xfId="0" applyNumberFormat="1" applyFont="1" applyFill="1" applyBorder="1" applyAlignment="1" applyProtection="1">
      <alignment horizontal="left" vertical="center"/>
      <protection hidden="1"/>
    </xf>
    <xf numFmtId="0" fontId="3" fillId="6" borderId="22" xfId="0" applyNumberFormat="1" applyFont="1" applyFill="1" applyBorder="1" applyAlignment="1" applyProtection="1">
      <alignment horizontal="left" vertical="center"/>
      <protection hidden="1"/>
    </xf>
    <xf numFmtId="2" fontId="3" fillId="6" borderId="21" xfId="0" applyNumberFormat="1" applyFont="1" applyFill="1" applyBorder="1" applyAlignment="1" applyProtection="1">
      <alignment horizontal="center" vertical="center"/>
      <protection locked="0" hidden="1"/>
    </xf>
    <xf numFmtId="2" fontId="3" fillId="6" borderId="10" xfId="0" applyNumberFormat="1" applyFont="1" applyFill="1" applyBorder="1" applyAlignment="1" applyProtection="1">
      <alignment horizontal="center" vertical="center"/>
      <protection locked="0" hidden="1"/>
    </xf>
    <xf numFmtId="2" fontId="3" fillId="6" borderId="38" xfId="0" applyNumberFormat="1" applyFont="1" applyFill="1" applyBorder="1" applyAlignment="1" applyProtection="1">
      <alignment horizontal="center" vertical="center"/>
      <protection locked="0" hidden="1"/>
    </xf>
    <xf numFmtId="2" fontId="3" fillId="6" borderId="22" xfId="0" applyNumberFormat="1" applyFont="1" applyFill="1" applyBorder="1" applyAlignment="1" applyProtection="1">
      <alignment horizontal="center" vertical="center"/>
      <protection hidden="1"/>
    </xf>
    <xf numFmtId="2" fontId="0" fillId="6" borderId="22" xfId="0" applyNumberFormat="1" applyFill="1" applyBorder="1" applyAlignment="1" applyProtection="1">
      <alignment horizontal="center" vertical="center"/>
      <protection hidden="1"/>
    </xf>
    <xf numFmtId="1" fontId="0" fillId="0" borderId="22" xfId="0" applyNumberFormat="1" applyBorder="1" applyAlignment="1" applyProtection="1">
      <alignment horizontal="center" vertical="center"/>
      <protection hidden="1"/>
    </xf>
    <xf numFmtId="0" fontId="3" fillId="0" borderId="0" xfId="0" applyNumberFormat="1" applyFont="1" applyFill="1" applyAlignment="1" applyProtection="1">
      <alignment horizontal="center"/>
      <protection hidden="1"/>
    </xf>
    <xf numFmtId="0" fontId="3" fillId="0" borderId="0" xfId="0" applyNumberFormat="1" applyFont="1" applyFill="1" applyAlignment="1" applyProtection="1">
      <alignment horizontal="left"/>
      <protection hidden="1"/>
    </xf>
    <xf numFmtId="0" fontId="3" fillId="0" borderId="0" xfId="0" applyNumberFormat="1" applyFont="1" applyAlignment="1" applyProtection="1">
      <alignment horizontal="center"/>
      <protection hidden="1"/>
    </xf>
    <xf numFmtId="0" fontId="3" fillId="0" borderId="0" xfId="0" applyNumberFormat="1" applyFont="1" applyAlignment="1" applyProtection="1">
      <alignment horizontal="left"/>
      <protection hidden="1"/>
    </xf>
    <xf numFmtId="0" fontId="3" fillId="0" borderId="56" xfId="0" applyNumberFormat="1" applyFont="1" applyBorder="1" applyAlignment="1" applyProtection="1">
      <alignment horizontal="center" vertical="center"/>
      <protection hidden="1"/>
    </xf>
    <xf numFmtId="0" fontId="3" fillId="0" borderId="71" xfId="0" applyNumberFormat="1" applyFont="1" applyBorder="1" applyAlignment="1" applyProtection="1">
      <alignment horizontal="left" vertical="center"/>
      <protection hidden="1"/>
    </xf>
    <xf numFmtId="0" fontId="3" fillId="0" borderId="56" xfId="0" applyNumberFormat="1" applyFont="1" applyBorder="1" applyAlignment="1" applyProtection="1">
      <alignment horizontal="left" vertical="center"/>
      <protection hidden="1"/>
    </xf>
    <xf numFmtId="2" fontId="3" fillId="0" borderId="56" xfId="0" applyNumberFormat="1" applyFont="1" applyBorder="1" applyAlignment="1" applyProtection="1">
      <alignment horizontal="center" vertical="center"/>
      <protection hidden="1"/>
    </xf>
    <xf numFmtId="0" fontId="0" fillId="6" borderId="16" xfId="0" applyNumberFormat="1" applyFill="1" applyBorder="1" applyProtection="1">
      <protection hidden="1"/>
    </xf>
    <xf numFmtId="0" fontId="0" fillId="0" borderId="16" xfId="0" applyNumberFormat="1" applyBorder="1" applyProtection="1">
      <protection hidden="1"/>
    </xf>
    <xf numFmtId="0" fontId="0" fillId="0" borderId="16" xfId="0" applyNumberFormat="1" applyFill="1" applyBorder="1" applyProtection="1">
      <protection hidden="1"/>
    </xf>
    <xf numFmtId="0" fontId="0" fillId="0" borderId="56" xfId="0" applyNumberFormat="1" applyBorder="1" applyProtection="1">
      <protection hidden="1"/>
    </xf>
    <xf numFmtId="0" fontId="0" fillId="6" borderId="22" xfId="0" applyNumberFormat="1" applyFill="1" applyBorder="1" applyProtection="1">
      <protection hidden="1"/>
    </xf>
    <xf numFmtId="1" fontId="2" fillId="0" borderId="0" xfId="0" applyNumberFormat="1" applyFont="1" applyFill="1" applyAlignment="1" applyProtection="1">
      <alignment horizontal="center"/>
      <protection hidden="1"/>
    </xf>
    <xf numFmtId="1" fontId="3" fillId="6" borderId="16" xfId="0" applyNumberFormat="1" applyFont="1" applyFill="1" applyBorder="1" applyAlignment="1" applyProtection="1">
      <alignment horizontal="center" vertical="center"/>
      <protection hidden="1"/>
    </xf>
    <xf numFmtId="1" fontId="3" fillId="0" borderId="16" xfId="0" applyNumberFormat="1" applyFont="1" applyBorder="1" applyAlignment="1" applyProtection="1">
      <alignment horizontal="center" vertical="center"/>
      <protection hidden="1"/>
    </xf>
    <xf numFmtId="1" fontId="3" fillId="0" borderId="16" xfId="0" applyNumberFormat="1" applyFont="1" applyFill="1" applyBorder="1" applyAlignment="1" applyProtection="1">
      <alignment horizontal="center" vertical="center"/>
      <protection hidden="1"/>
    </xf>
    <xf numFmtId="1" fontId="3" fillId="6" borderId="22" xfId="0" applyNumberFormat="1" applyFont="1" applyFill="1" applyBorder="1" applyAlignment="1" applyProtection="1">
      <alignment horizontal="center" vertical="center"/>
      <protection hidden="1"/>
    </xf>
    <xf numFmtId="1" fontId="3" fillId="0" borderId="0" xfId="0" applyNumberFormat="1" applyFont="1" applyAlignment="1" applyProtection="1">
      <alignment horizontal="center"/>
      <protection hidden="1"/>
    </xf>
    <xf numFmtId="1" fontId="3" fillId="6" borderId="31" xfId="0" applyNumberFormat="1" applyFont="1" applyFill="1" applyBorder="1" applyAlignment="1" applyProtection="1">
      <alignment horizontal="center" vertical="center"/>
      <protection hidden="1"/>
    </xf>
    <xf numFmtId="1" fontId="3" fillId="0" borderId="31" xfId="0" applyNumberFormat="1" applyFont="1" applyBorder="1" applyAlignment="1" applyProtection="1">
      <alignment horizontal="center" vertical="center"/>
      <protection hidden="1"/>
    </xf>
    <xf numFmtId="1" fontId="3" fillId="0" borderId="31" xfId="0" applyNumberFormat="1" applyFont="1" applyFill="1" applyBorder="1" applyAlignment="1" applyProtection="1">
      <alignment horizontal="center" vertical="center"/>
      <protection hidden="1"/>
    </xf>
    <xf numFmtId="1" fontId="3" fillId="0" borderId="71" xfId="0" applyNumberFormat="1" applyFont="1" applyBorder="1" applyAlignment="1" applyProtection="1">
      <alignment horizontal="center" vertical="center"/>
      <protection hidden="1"/>
    </xf>
    <xf numFmtId="1" fontId="3" fillId="6" borderId="33" xfId="0" applyNumberFormat="1" applyFont="1" applyFill="1" applyBorder="1" applyAlignment="1" applyProtection="1">
      <alignment horizontal="center" vertical="center"/>
      <protection hidden="1"/>
    </xf>
    <xf numFmtId="0" fontId="3" fillId="6" borderId="56" xfId="0" applyNumberFormat="1" applyFont="1" applyFill="1" applyBorder="1" applyAlignment="1" applyProtection="1">
      <alignment horizontal="center" vertical="center"/>
      <protection hidden="1"/>
    </xf>
    <xf numFmtId="0" fontId="3" fillId="6" borderId="71" xfId="0" applyNumberFormat="1" applyFont="1" applyFill="1" applyBorder="1" applyAlignment="1" applyProtection="1">
      <alignment horizontal="left" vertical="center"/>
      <protection hidden="1"/>
    </xf>
    <xf numFmtId="0" fontId="3" fillId="6" borderId="56" xfId="0" applyNumberFormat="1" applyFont="1" applyFill="1" applyBorder="1" applyAlignment="1" applyProtection="1">
      <alignment horizontal="left" vertical="center"/>
      <protection hidden="1"/>
    </xf>
    <xf numFmtId="2" fontId="3" fillId="6" borderId="39" xfId="0" applyNumberFormat="1" applyFont="1" applyFill="1" applyBorder="1" applyAlignment="1" applyProtection="1">
      <alignment horizontal="center" vertical="center"/>
      <protection locked="0" hidden="1"/>
    </xf>
    <xf numFmtId="2" fontId="3" fillId="6" borderId="36" xfId="0" applyNumberFormat="1" applyFont="1" applyFill="1" applyBorder="1" applyAlignment="1" applyProtection="1">
      <alignment horizontal="center" vertical="center"/>
      <protection locked="0" hidden="1"/>
    </xf>
    <xf numFmtId="2" fontId="3" fillId="6" borderId="40" xfId="0" applyNumberFormat="1" applyFont="1" applyFill="1" applyBorder="1" applyAlignment="1" applyProtection="1">
      <alignment horizontal="center" vertical="center"/>
      <protection locked="0" hidden="1"/>
    </xf>
    <xf numFmtId="2" fontId="3" fillId="6" borderId="56" xfId="0" applyNumberFormat="1" applyFont="1" applyFill="1" applyBorder="1" applyAlignment="1" applyProtection="1">
      <alignment horizontal="center" vertical="center"/>
      <protection hidden="1"/>
    </xf>
    <xf numFmtId="2" fontId="0" fillId="6" borderId="56" xfId="0" applyNumberFormat="1" applyFill="1" applyBorder="1" applyAlignment="1" applyProtection="1">
      <alignment horizontal="center" vertical="center"/>
      <protection hidden="1"/>
    </xf>
    <xf numFmtId="1" fontId="3" fillId="6" borderId="71" xfId="0" applyNumberFormat="1" applyFont="1" applyFill="1" applyBorder="1" applyAlignment="1" applyProtection="1">
      <alignment horizontal="center" vertical="center"/>
      <protection hidden="1"/>
    </xf>
    <xf numFmtId="0" fontId="0" fillId="6" borderId="56" xfId="0" applyNumberFormat="1" applyFill="1" applyBorder="1" applyProtection="1">
      <protection hidden="1"/>
    </xf>
    <xf numFmtId="0" fontId="4" fillId="0" borderId="61" xfId="0" applyNumberFormat="1" applyFont="1" applyBorder="1" applyAlignment="1" applyProtection="1">
      <alignment horizontal="center" vertical="center"/>
      <protection hidden="1"/>
    </xf>
    <xf numFmtId="0" fontId="4" fillId="0" borderId="49" xfId="0" applyNumberFormat="1" applyFont="1" applyBorder="1" applyAlignment="1" applyProtection="1">
      <alignment horizontal="center" vertical="center"/>
      <protection hidden="1"/>
    </xf>
    <xf numFmtId="0" fontId="4" fillId="0" borderId="60" xfId="0" applyNumberFormat="1" applyFont="1" applyBorder="1" applyAlignment="1" applyProtection="1">
      <alignment horizontal="center" vertical="center"/>
      <protection hidden="1"/>
    </xf>
    <xf numFmtId="1" fontId="4" fillId="0" borderId="70" xfId="0" applyNumberFormat="1" applyFont="1" applyBorder="1" applyAlignment="1" applyProtection="1">
      <alignment horizontal="center" vertical="center"/>
      <protection hidden="1"/>
    </xf>
    <xf numFmtId="14" fontId="4" fillId="0" borderId="57" xfId="0" applyNumberFormat="1" applyFont="1" applyBorder="1" applyAlignment="1" applyProtection="1">
      <alignment horizontal="center" vertical="center"/>
      <protection hidden="1"/>
    </xf>
    <xf numFmtId="0" fontId="4" fillId="0" borderId="57" xfId="0" applyNumberFormat="1" applyFont="1" applyBorder="1" applyAlignment="1" applyProtection="1">
      <alignment horizontal="center" vertical="center" wrapText="1"/>
      <protection hidden="1"/>
    </xf>
    <xf numFmtId="0" fontId="4" fillId="0" borderId="59" xfId="0" applyNumberFormat="1" applyFont="1" applyBorder="1" applyAlignment="1" applyProtection="1">
      <alignment horizontal="center" vertical="center" wrapText="1"/>
      <protection hidden="1"/>
    </xf>
    <xf numFmtId="0" fontId="3" fillId="7" borderId="13" xfId="0" applyNumberFormat="1" applyFont="1" applyFill="1" applyBorder="1" applyAlignment="1" applyProtection="1">
      <alignment horizontal="center" vertical="center"/>
      <protection hidden="1"/>
    </xf>
    <xf numFmtId="2" fontId="3" fillId="7" borderId="12" xfId="0" applyNumberFormat="1" applyFont="1" applyFill="1" applyBorder="1" applyAlignment="1" applyProtection="1">
      <alignment horizontal="center" vertical="center"/>
      <protection locked="0" hidden="1"/>
    </xf>
    <xf numFmtId="2" fontId="3" fillId="7" borderId="24" xfId="0" applyNumberFormat="1" applyFont="1" applyFill="1" applyBorder="1" applyAlignment="1" applyProtection="1">
      <alignment horizontal="center" vertical="center"/>
      <protection locked="0" hidden="1"/>
    </xf>
    <xf numFmtId="2" fontId="3" fillId="7" borderId="37" xfId="0" applyNumberFormat="1" applyFont="1" applyFill="1" applyBorder="1" applyAlignment="1" applyProtection="1">
      <alignment horizontal="center" vertical="center"/>
      <protection locked="0" hidden="1"/>
    </xf>
    <xf numFmtId="2" fontId="3" fillId="7" borderId="13" xfId="0" applyNumberFormat="1" applyFont="1" applyFill="1" applyBorder="1" applyAlignment="1" applyProtection="1">
      <alignment horizontal="center" vertical="center"/>
      <protection hidden="1"/>
    </xf>
    <xf numFmtId="1" fontId="3" fillId="7" borderId="13" xfId="0" applyNumberFormat="1" applyFont="1" applyFill="1" applyBorder="1" applyAlignment="1" applyProtection="1">
      <alignment horizontal="center" vertical="center"/>
      <protection hidden="1"/>
    </xf>
    <xf numFmtId="2" fontId="0" fillId="7" borderId="13" xfId="0" applyNumberFormat="1" applyFill="1" applyBorder="1" applyAlignment="1" applyProtection="1">
      <alignment horizontal="center" vertical="center"/>
      <protection hidden="1"/>
    </xf>
    <xf numFmtId="1" fontId="3" fillId="7" borderId="30" xfId="0" applyNumberFormat="1" applyFont="1" applyFill="1" applyBorder="1" applyAlignment="1" applyProtection="1">
      <alignment horizontal="center" vertical="center"/>
      <protection hidden="1"/>
    </xf>
    <xf numFmtId="0" fontId="0" fillId="7" borderId="13" xfId="0" applyNumberFormat="1" applyFill="1" applyBorder="1" applyProtection="1">
      <protection hidden="1"/>
    </xf>
    <xf numFmtId="0" fontId="3" fillId="7" borderId="16" xfId="0" applyNumberFormat="1" applyFont="1" applyFill="1" applyBorder="1" applyAlignment="1" applyProtection="1">
      <alignment horizontal="center" vertical="center"/>
      <protection hidden="1"/>
    </xf>
    <xf numFmtId="0" fontId="3" fillId="7" borderId="31" xfId="0" applyNumberFormat="1" applyFont="1" applyFill="1" applyBorder="1" applyAlignment="1" applyProtection="1">
      <alignment horizontal="left" vertical="center"/>
      <protection hidden="1"/>
    </xf>
    <xf numFmtId="0" fontId="3" fillId="7" borderId="16" xfId="0" applyNumberFormat="1" applyFont="1" applyFill="1" applyBorder="1" applyAlignment="1" applyProtection="1">
      <alignment horizontal="left" vertical="center"/>
      <protection hidden="1"/>
    </xf>
    <xf numFmtId="2" fontId="3" fillId="7" borderId="15" xfId="0" applyNumberFormat="1" applyFont="1" applyFill="1" applyBorder="1" applyAlignment="1" applyProtection="1">
      <alignment horizontal="center" vertical="center"/>
      <protection locked="0" hidden="1"/>
    </xf>
    <xf numFmtId="2" fontId="3" fillId="7" borderId="46" xfId="0" applyNumberFormat="1" applyFont="1" applyFill="1" applyBorder="1" applyAlignment="1" applyProtection="1">
      <alignment horizontal="center" vertical="center"/>
      <protection locked="0" hidden="1"/>
    </xf>
    <xf numFmtId="2" fontId="3" fillId="7" borderId="68" xfId="0" applyNumberFormat="1" applyFont="1" applyFill="1" applyBorder="1" applyAlignment="1" applyProtection="1">
      <alignment horizontal="center" vertical="center"/>
      <protection locked="0" hidden="1"/>
    </xf>
    <xf numFmtId="2" fontId="3" fillId="7" borderId="16" xfId="0" applyNumberFormat="1" applyFont="1" applyFill="1" applyBorder="1" applyAlignment="1" applyProtection="1">
      <alignment horizontal="center" vertical="center"/>
      <protection hidden="1"/>
    </xf>
    <xf numFmtId="1" fontId="3" fillId="7" borderId="16" xfId="0" applyNumberFormat="1" applyFont="1" applyFill="1" applyBorder="1" applyAlignment="1" applyProtection="1">
      <alignment horizontal="center" vertical="center"/>
      <protection hidden="1"/>
    </xf>
    <xf numFmtId="2" fontId="0" fillId="7" borderId="16" xfId="0" applyNumberFormat="1" applyFill="1" applyBorder="1" applyAlignment="1" applyProtection="1">
      <alignment horizontal="center" vertical="center"/>
      <protection hidden="1"/>
    </xf>
    <xf numFmtId="1" fontId="3" fillId="7" borderId="31" xfId="0" applyNumberFormat="1" applyFont="1" applyFill="1" applyBorder="1" applyAlignment="1" applyProtection="1">
      <alignment horizontal="center" vertical="center"/>
      <protection hidden="1"/>
    </xf>
    <xf numFmtId="0" fontId="0" fillId="7" borderId="16" xfId="0" applyNumberFormat="1" applyFill="1" applyBorder="1" applyProtection="1">
      <protection hidden="1"/>
    </xf>
    <xf numFmtId="0" fontId="3" fillId="0" borderId="22" xfId="0" applyNumberFormat="1" applyFont="1" applyFill="1" applyBorder="1" applyAlignment="1" applyProtection="1">
      <alignment horizontal="center" vertical="center"/>
      <protection hidden="1"/>
    </xf>
    <xf numFmtId="2" fontId="3" fillId="0" borderId="21" xfId="0" applyNumberFormat="1" applyFont="1" applyFill="1" applyBorder="1" applyAlignment="1" applyProtection="1">
      <alignment horizontal="center" vertical="center"/>
      <protection locked="0" hidden="1"/>
    </xf>
    <xf numFmtId="2" fontId="3" fillId="0" borderId="10" xfId="0" applyNumberFormat="1" applyFont="1" applyFill="1" applyBorder="1" applyAlignment="1" applyProtection="1">
      <alignment horizontal="center" vertical="center"/>
      <protection locked="0" hidden="1"/>
    </xf>
    <xf numFmtId="2" fontId="3" fillId="0" borderId="38" xfId="0" applyNumberFormat="1" applyFont="1" applyFill="1" applyBorder="1" applyAlignment="1" applyProtection="1">
      <alignment horizontal="center" vertical="center"/>
      <protection locked="0" hidden="1"/>
    </xf>
    <xf numFmtId="1" fontId="3" fillId="0" borderId="22" xfId="0" applyNumberFormat="1" applyFont="1" applyFill="1" applyBorder="1" applyAlignment="1" applyProtection="1">
      <alignment horizontal="center" vertical="center"/>
      <protection hidden="1"/>
    </xf>
    <xf numFmtId="2" fontId="0" fillId="0" borderId="22" xfId="0" applyNumberFormat="1" applyFill="1" applyBorder="1" applyAlignment="1" applyProtection="1">
      <alignment horizontal="center" vertical="center"/>
      <protection hidden="1"/>
    </xf>
    <xf numFmtId="1" fontId="3" fillId="0" borderId="33" xfId="0" applyNumberFormat="1" applyFont="1" applyFill="1" applyBorder="1" applyAlignment="1" applyProtection="1">
      <alignment horizontal="center" vertical="center"/>
      <protection hidden="1"/>
    </xf>
    <xf numFmtId="0" fontId="0" fillId="0" borderId="22" xfId="0" applyNumberFormat="1" applyFill="1" applyBorder="1" applyProtection="1">
      <protection hidden="1"/>
    </xf>
    <xf numFmtId="0" fontId="3" fillId="0" borderId="56" xfId="0" applyNumberFormat="1" applyFont="1" applyFill="1" applyBorder="1" applyAlignment="1" applyProtection="1">
      <alignment horizontal="center" vertical="center"/>
      <protection hidden="1"/>
    </xf>
    <xf numFmtId="2" fontId="3" fillId="0" borderId="39" xfId="0" applyNumberFormat="1" applyFont="1" applyFill="1" applyBorder="1" applyAlignment="1" applyProtection="1">
      <alignment horizontal="center" vertical="center"/>
      <protection locked="0" hidden="1"/>
    </xf>
    <xf numFmtId="2" fontId="3" fillId="0" borderId="36" xfId="0" applyNumberFormat="1" applyFont="1" applyFill="1" applyBorder="1" applyAlignment="1" applyProtection="1">
      <alignment horizontal="center" vertical="center"/>
      <protection locked="0" hidden="1"/>
    </xf>
    <xf numFmtId="2" fontId="3" fillId="0" borderId="40" xfId="0" applyNumberFormat="1" applyFont="1" applyFill="1" applyBorder="1" applyAlignment="1" applyProtection="1">
      <alignment horizontal="center" vertical="center"/>
      <protection locked="0" hidden="1"/>
    </xf>
    <xf numFmtId="2" fontId="3" fillId="0" borderId="56" xfId="0" applyNumberFormat="1" applyFont="1" applyFill="1" applyBorder="1" applyAlignment="1" applyProtection="1">
      <alignment horizontal="center" vertical="center"/>
      <protection hidden="1"/>
    </xf>
    <xf numFmtId="1" fontId="3" fillId="0" borderId="56" xfId="0" applyNumberFormat="1" applyFont="1" applyFill="1" applyBorder="1" applyAlignment="1" applyProtection="1">
      <alignment horizontal="center" vertical="center"/>
      <protection hidden="1"/>
    </xf>
    <xf numFmtId="2" fontId="0" fillId="0" borderId="56" xfId="0" applyNumberFormat="1" applyFill="1" applyBorder="1" applyAlignment="1" applyProtection="1">
      <alignment horizontal="center" vertical="center"/>
      <protection hidden="1"/>
    </xf>
    <xf numFmtId="1" fontId="3" fillId="0" borderId="71" xfId="0" applyNumberFormat="1" applyFont="1" applyFill="1" applyBorder="1" applyAlignment="1" applyProtection="1">
      <alignment horizontal="center" vertical="center"/>
      <protection hidden="1"/>
    </xf>
    <xf numFmtId="0" fontId="0" fillId="0" borderId="56" xfId="0" applyNumberFormat="1" applyFill="1" applyBorder="1" applyProtection="1">
      <protection hidden="1"/>
    </xf>
    <xf numFmtId="1" fontId="0" fillId="0" borderId="16" xfId="0" applyNumberFormat="1" applyFill="1" applyBorder="1" applyAlignment="1" applyProtection="1">
      <alignment horizontal="center" vertical="center"/>
      <protection hidden="1"/>
    </xf>
    <xf numFmtId="1" fontId="0" fillId="0" borderId="22" xfId="0" applyNumberFormat="1" applyFill="1" applyBorder="1" applyAlignment="1" applyProtection="1">
      <alignment horizontal="center" vertical="center"/>
      <protection hidden="1"/>
    </xf>
    <xf numFmtId="1" fontId="3" fillId="0" borderId="0" xfId="0" applyNumberFormat="1" applyFont="1" applyFill="1" applyAlignment="1" applyProtection="1">
      <alignment horizontal="center"/>
      <protection hidden="1"/>
    </xf>
    <xf numFmtId="0" fontId="0" fillId="0" borderId="0" xfId="0" applyNumberFormat="1" applyFill="1" applyAlignment="1" applyProtection="1">
      <alignment horizontal="center"/>
      <protection hidden="1"/>
    </xf>
    <xf numFmtId="0" fontId="0" fillId="0" borderId="0" xfId="0" applyNumberFormat="1" applyFill="1" applyBorder="1" applyAlignment="1" applyProtection="1">
      <alignment horizontal="center"/>
      <protection hidden="1"/>
    </xf>
    <xf numFmtId="0" fontId="0" fillId="0" borderId="0" xfId="0" applyNumberFormat="1" applyAlignment="1" applyProtection="1">
      <alignment horizontal="center"/>
      <protection hidden="1"/>
    </xf>
    <xf numFmtId="2" fontId="3" fillId="7" borderId="15" xfId="0" applyNumberFormat="1" applyFont="1" applyFill="1" applyBorder="1" applyAlignment="1" applyProtection="1">
      <alignment horizontal="center" vertical="center"/>
      <protection hidden="1"/>
    </xf>
    <xf numFmtId="2" fontId="3" fillId="7" borderId="46" xfId="0" applyNumberFormat="1" applyFont="1" applyFill="1" applyBorder="1" applyAlignment="1" applyProtection="1">
      <alignment horizontal="center" vertical="center"/>
      <protection hidden="1"/>
    </xf>
    <xf numFmtId="2" fontId="3" fillId="7" borderId="68" xfId="0" applyNumberFormat="1" applyFont="1" applyFill="1" applyBorder="1" applyAlignment="1" applyProtection="1">
      <alignment horizontal="center" vertical="center"/>
      <protection hidden="1"/>
    </xf>
    <xf numFmtId="2" fontId="3" fillId="6" borderId="15" xfId="0" applyNumberFormat="1" applyFont="1" applyFill="1" applyBorder="1" applyAlignment="1" applyProtection="1">
      <alignment horizontal="center" vertical="center"/>
      <protection hidden="1"/>
    </xf>
    <xf numFmtId="2" fontId="3" fillId="6" borderId="46" xfId="0" applyNumberFormat="1" applyFont="1" applyFill="1" applyBorder="1" applyAlignment="1" applyProtection="1">
      <alignment horizontal="center" vertical="center"/>
      <protection hidden="1"/>
    </xf>
    <xf numFmtId="2" fontId="3" fillId="6" borderId="68" xfId="0" applyNumberFormat="1" applyFont="1" applyFill="1" applyBorder="1" applyAlignment="1" applyProtection="1">
      <alignment horizontal="center" vertical="center"/>
      <protection hidden="1"/>
    </xf>
    <xf numFmtId="2" fontId="3" fillId="0" borderId="15" xfId="0" applyNumberFormat="1" applyFont="1" applyBorder="1" applyAlignment="1" applyProtection="1">
      <alignment horizontal="center" vertical="center"/>
      <protection hidden="1"/>
    </xf>
    <xf numFmtId="2" fontId="3" fillId="0" borderId="46" xfId="0" applyNumberFormat="1" applyFont="1" applyBorder="1" applyAlignment="1" applyProtection="1">
      <alignment horizontal="center" vertical="center"/>
      <protection hidden="1"/>
    </xf>
    <xf numFmtId="2" fontId="3" fillId="0" borderId="68" xfId="0" applyNumberFormat="1" applyFont="1" applyBorder="1" applyAlignment="1" applyProtection="1">
      <alignment horizontal="center" vertical="center"/>
      <protection hidden="1"/>
    </xf>
    <xf numFmtId="2" fontId="3" fillId="0" borderId="15" xfId="0" applyNumberFormat="1" applyFont="1" applyFill="1" applyBorder="1" applyAlignment="1" applyProtection="1">
      <alignment horizontal="center" vertical="center"/>
      <protection hidden="1"/>
    </xf>
    <xf numFmtId="2" fontId="3" fillId="0" borderId="46" xfId="0" applyNumberFormat="1" applyFont="1" applyFill="1" applyBorder="1" applyAlignment="1" applyProtection="1">
      <alignment horizontal="center" vertical="center"/>
      <protection hidden="1"/>
    </xf>
    <xf numFmtId="2" fontId="3" fillId="0" borderId="68" xfId="0" applyNumberFormat="1" applyFont="1" applyFill="1" applyBorder="1" applyAlignment="1" applyProtection="1">
      <alignment horizontal="center" vertical="center"/>
      <protection hidden="1"/>
    </xf>
    <xf numFmtId="2" fontId="0" fillId="6" borderId="15" xfId="0" applyNumberFormat="1" applyFill="1" applyBorder="1" applyAlignment="1" applyProtection="1">
      <alignment horizontal="center" vertical="center"/>
      <protection hidden="1"/>
    </xf>
    <xf numFmtId="2" fontId="3" fillId="6" borderId="39" xfId="0" applyNumberFormat="1" applyFont="1" applyFill="1" applyBorder="1" applyAlignment="1" applyProtection="1">
      <alignment horizontal="center" vertical="center"/>
      <protection hidden="1"/>
    </xf>
    <xf numFmtId="2" fontId="3" fillId="6" borderId="36" xfId="0" applyNumberFormat="1" applyFont="1" applyFill="1" applyBorder="1" applyAlignment="1" applyProtection="1">
      <alignment horizontal="center" vertical="center"/>
      <protection hidden="1"/>
    </xf>
    <xf numFmtId="2" fontId="3" fillId="6" borderId="40" xfId="0" applyNumberFormat="1" applyFont="1" applyFill="1" applyBorder="1" applyAlignment="1" applyProtection="1">
      <alignment horizontal="center" vertical="center"/>
      <protection hidden="1"/>
    </xf>
    <xf numFmtId="2" fontId="3" fillId="6" borderId="21" xfId="0" applyNumberFormat="1" applyFont="1" applyFill="1" applyBorder="1" applyAlignment="1" applyProtection="1">
      <alignment horizontal="center" vertical="center"/>
      <protection hidden="1"/>
    </xf>
    <xf numFmtId="2" fontId="3" fillId="6" borderId="10" xfId="0" applyNumberFormat="1" applyFont="1" applyFill="1" applyBorder="1" applyAlignment="1" applyProtection="1">
      <alignment horizontal="center" vertical="center"/>
      <protection hidden="1"/>
    </xf>
    <xf numFmtId="2" fontId="3" fillId="6" borderId="38" xfId="0" applyNumberFormat="1" applyFont="1" applyFill="1" applyBorder="1" applyAlignment="1" applyProtection="1">
      <alignment horizontal="center" vertical="center"/>
      <protection hidden="1"/>
    </xf>
    <xf numFmtId="2" fontId="3" fillId="0" borderId="39" xfId="0" applyNumberFormat="1" applyFont="1" applyBorder="1" applyAlignment="1" applyProtection="1">
      <alignment horizontal="center" vertical="center"/>
      <protection hidden="1"/>
    </xf>
    <xf numFmtId="2" fontId="3" fillId="0" borderId="36" xfId="0" applyNumberFormat="1" applyFont="1" applyBorder="1" applyAlignment="1" applyProtection="1">
      <alignment horizontal="center" vertical="center"/>
      <protection hidden="1"/>
    </xf>
    <xf numFmtId="2" fontId="3" fillId="0" borderId="40" xfId="0" applyNumberFormat="1" applyFont="1" applyBorder="1" applyAlignment="1" applyProtection="1">
      <alignment horizontal="center" vertical="center"/>
      <protection hidden="1"/>
    </xf>
    <xf numFmtId="2" fontId="2" fillId="0" borderId="0" xfId="0" applyNumberFormat="1" applyFont="1" applyFill="1" applyAlignment="1" applyProtection="1">
      <alignment horizontal="center"/>
      <protection hidden="1"/>
    </xf>
    <xf numFmtId="2" fontId="3" fillId="0" borderId="0" xfId="0" applyNumberFormat="1" applyFont="1" applyAlignment="1" applyProtection="1">
      <alignment horizontal="center"/>
      <protection hidden="1"/>
    </xf>
    <xf numFmtId="49" fontId="3" fillId="0" borderId="0" xfId="0" applyNumberFormat="1" applyFont="1" applyAlignment="1" applyProtection="1">
      <alignment horizontal="left"/>
      <protection hidden="1"/>
    </xf>
    <xf numFmtId="49" fontId="0" fillId="0" borderId="0" xfId="0" applyNumberFormat="1" applyFill="1" applyProtection="1">
      <protection hidden="1"/>
    </xf>
    <xf numFmtId="49" fontId="2" fillId="0" borderId="0" xfId="0" applyNumberFormat="1" applyFont="1" applyFill="1" applyAlignment="1" applyProtection="1">
      <alignment horizontal="center"/>
      <protection hidden="1"/>
    </xf>
    <xf numFmtId="49" fontId="0" fillId="0" borderId="0" xfId="0" applyNumberFormat="1" applyFill="1" applyBorder="1" applyProtection="1">
      <protection hidden="1"/>
    </xf>
    <xf numFmtId="49" fontId="0" fillId="0" borderId="0" xfId="0" applyNumberFormat="1" applyFill="1" applyAlignment="1" applyProtection="1">
      <alignment horizontal="center" vertical="center"/>
      <protection hidden="1"/>
    </xf>
    <xf numFmtId="49" fontId="0" fillId="0" borderId="0" xfId="0" applyNumberFormat="1" applyProtection="1">
      <protection hidden="1"/>
    </xf>
    <xf numFmtId="49" fontId="3" fillId="0" borderId="0" xfId="0" applyNumberFormat="1" applyFont="1" applyAlignment="1" applyProtection="1">
      <alignment horizontal="center"/>
      <protection hidden="1"/>
    </xf>
    <xf numFmtId="49" fontId="0" fillId="0" borderId="0" xfId="0" applyNumberFormat="1" applyBorder="1" applyProtection="1">
      <protection hidden="1"/>
    </xf>
    <xf numFmtId="49" fontId="0" fillId="0" borderId="0" xfId="0" applyNumberFormat="1" applyAlignment="1" applyProtection="1">
      <alignment horizontal="center" vertical="center"/>
      <protection hidden="1"/>
    </xf>
    <xf numFmtId="49" fontId="0" fillId="0" borderId="0" xfId="0" applyNumberFormat="1" applyAlignment="1" applyProtection="1">
      <alignment horizontal="left"/>
      <protection hidden="1"/>
    </xf>
    <xf numFmtId="49" fontId="0" fillId="0" borderId="0" xfId="0" applyNumberFormat="1" applyBorder="1" applyAlignment="1" applyProtection="1">
      <alignment horizontal="left"/>
      <protection hidden="1"/>
    </xf>
    <xf numFmtId="49" fontId="0" fillId="0" borderId="0" xfId="0" applyNumberFormat="1" applyAlignment="1" applyProtection="1">
      <alignment horizontal="left" vertical="center"/>
      <protection hidden="1"/>
    </xf>
    <xf numFmtId="49" fontId="11" fillId="0" borderId="0" xfId="2" applyNumberFormat="1" applyAlignment="1" applyProtection="1">
      <alignment horizontal="left"/>
      <protection hidden="1"/>
    </xf>
    <xf numFmtId="0" fontId="10" fillId="0" borderId="0" xfId="0" applyFont="1" applyAlignment="1" applyProtection="1">
      <alignment horizontal="center"/>
      <protection hidden="1"/>
    </xf>
    <xf numFmtId="0" fontId="4" fillId="0" borderId="51" xfId="0" applyFont="1" applyBorder="1" applyAlignment="1" applyProtection="1">
      <alignment horizontal="center"/>
      <protection hidden="1"/>
    </xf>
    <xf numFmtId="0" fontId="28" fillId="0" borderId="0" xfId="0" applyFont="1" applyFill="1" applyAlignment="1" applyProtection="1">
      <alignment horizontal="center"/>
      <protection hidden="1"/>
    </xf>
    <xf numFmtId="0" fontId="8" fillId="6" borderId="29" xfId="0" applyFont="1" applyFill="1" applyBorder="1" applyAlignment="1" applyProtection="1">
      <alignment horizontal="center"/>
      <protection hidden="1"/>
    </xf>
    <xf numFmtId="49" fontId="8" fillId="6" borderId="29" xfId="0" applyNumberFormat="1" applyFont="1" applyFill="1" applyBorder="1" applyAlignment="1" applyProtection="1">
      <alignment horizontal="center"/>
      <protection hidden="1"/>
    </xf>
    <xf numFmtId="0" fontId="8" fillId="6" borderId="53" xfId="0" applyFont="1" applyFill="1" applyBorder="1" applyAlignment="1" applyProtection="1">
      <alignment horizontal="center"/>
      <protection hidden="1"/>
    </xf>
    <xf numFmtId="49" fontId="8" fillId="6" borderId="53" xfId="0" applyNumberFormat="1" applyFont="1" applyFill="1" applyBorder="1" applyAlignment="1" applyProtection="1">
      <alignment horizontal="center"/>
      <protection hidden="1"/>
    </xf>
    <xf numFmtId="14" fontId="28" fillId="0" borderId="0" xfId="0" applyNumberFormat="1" applyFont="1" applyFill="1" applyBorder="1" applyAlignment="1" applyProtection="1">
      <alignment horizontal="center"/>
      <protection hidden="1"/>
    </xf>
    <xf numFmtId="14" fontId="28" fillId="0" borderId="0" xfId="0" applyNumberFormat="1" applyFont="1" applyFill="1" applyBorder="1" applyAlignment="1" applyProtection="1">
      <alignment horizontal="right"/>
      <protection hidden="1"/>
    </xf>
    <xf numFmtId="0" fontId="3" fillId="6" borderId="2" xfId="0" applyFont="1" applyFill="1" applyBorder="1" applyAlignment="1" applyProtection="1">
      <alignment horizontal="center"/>
      <protection hidden="1"/>
    </xf>
    <xf numFmtId="170" fontId="0" fillId="6" borderId="31" xfId="0" applyNumberFormat="1" applyFill="1" applyBorder="1" applyAlignment="1" applyProtection="1">
      <alignment horizontal="center"/>
      <protection locked="0" hidden="1"/>
    </xf>
    <xf numFmtId="170" fontId="0" fillId="6" borderId="2" xfId="0" applyNumberFormat="1" applyFill="1" applyBorder="1" applyAlignment="1" applyProtection="1">
      <alignment horizontal="center"/>
      <protection locked="0" hidden="1"/>
    </xf>
    <xf numFmtId="0" fontId="0" fillId="6" borderId="19" xfId="0" applyFill="1" applyBorder="1" applyAlignment="1" applyProtection="1">
      <alignment horizontal="center"/>
      <protection locked="0" hidden="1"/>
    </xf>
    <xf numFmtId="0" fontId="0" fillId="6" borderId="26" xfId="0" applyFill="1" applyBorder="1" applyAlignment="1" applyProtection="1">
      <alignment horizontal="center"/>
      <protection locked="0" hidden="1"/>
    </xf>
    <xf numFmtId="0" fontId="0" fillId="6" borderId="27" xfId="0" applyFill="1" applyBorder="1" applyAlignment="1" applyProtection="1">
      <alignment horizontal="center"/>
      <protection locked="0" hidden="1"/>
    </xf>
    <xf numFmtId="0" fontId="3" fillId="6" borderId="18" xfId="0" applyFont="1" applyFill="1" applyBorder="1" applyAlignment="1" applyProtection="1">
      <alignment horizontal="center"/>
      <protection hidden="1"/>
    </xf>
    <xf numFmtId="170" fontId="0" fillId="6" borderId="32" xfId="0" applyNumberFormat="1" applyFill="1" applyBorder="1" applyAlignment="1" applyProtection="1">
      <alignment horizontal="center"/>
      <protection locked="0" hidden="1"/>
    </xf>
    <xf numFmtId="170" fontId="0" fillId="6" borderId="18" xfId="0" applyNumberFormat="1" applyFill="1" applyBorder="1" applyAlignment="1" applyProtection="1">
      <alignment horizontal="center"/>
      <protection locked="0" hidden="1"/>
    </xf>
    <xf numFmtId="0" fontId="3" fillId="6" borderId="42" xfId="0" applyFont="1" applyFill="1" applyBorder="1" applyAlignment="1" applyProtection="1">
      <alignment horizontal="center"/>
      <protection hidden="1"/>
    </xf>
    <xf numFmtId="170" fontId="0" fillId="6" borderId="43" xfId="0" applyNumberFormat="1" applyFill="1" applyBorder="1" applyAlignment="1" applyProtection="1">
      <alignment horizontal="center"/>
      <protection locked="0" hidden="1"/>
    </xf>
    <xf numFmtId="170" fontId="0" fillId="6" borderId="42" xfId="0" applyNumberFormat="1" applyFill="1" applyBorder="1" applyAlignment="1" applyProtection="1">
      <alignment horizontal="center"/>
      <protection locked="0" hidden="1"/>
    </xf>
    <xf numFmtId="0" fontId="0" fillId="6" borderId="51" xfId="0" applyFill="1" applyBorder="1" applyAlignment="1" applyProtection="1">
      <alignment horizontal="center"/>
      <protection locked="0" hidden="1"/>
    </xf>
    <xf numFmtId="0" fontId="0" fillId="6" borderId="52" xfId="0" applyFill="1" applyBorder="1" applyAlignment="1" applyProtection="1">
      <alignment horizontal="center"/>
      <protection locked="0" hidden="1"/>
    </xf>
    <xf numFmtId="0" fontId="0" fillId="6" borderId="63" xfId="0" applyFill="1" applyBorder="1" applyAlignment="1" applyProtection="1">
      <alignment horizontal="center"/>
      <protection locked="0" hidden="1"/>
    </xf>
    <xf numFmtId="0" fontId="3" fillId="6" borderId="41" xfId="0" applyFont="1" applyFill="1" applyBorder="1" applyAlignment="1" applyProtection="1">
      <alignment horizontal="center"/>
      <protection hidden="1"/>
    </xf>
    <xf numFmtId="170" fontId="0" fillId="6" borderId="0" xfId="0" applyNumberFormat="1" applyFill="1" applyBorder="1" applyAlignment="1" applyProtection="1">
      <alignment horizontal="center"/>
      <protection locked="0" hidden="1"/>
    </xf>
    <xf numFmtId="170" fontId="0" fillId="6" borderId="41" xfId="0" applyNumberFormat="1" applyFill="1" applyBorder="1" applyAlignment="1" applyProtection="1">
      <alignment horizontal="center"/>
      <protection locked="0" hidden="1"/>
    </xf>
    <xf numFmtId="0" fontId="0" fillId="6" borderId="55" xfId="0" applyFill="1" applyBorder="1" applyAlignment="1" applyProtection="1">
      <alignment horizontal="center"/>
      <protection locked="0" hidden="1"/>
    </xf>
    <xf numFmtId="0" fontId="0" fillId="6" borderId="7" xfId="0" applyFill="1" applyBorder="1" applyAlignment="1" applyProtection="1">
      <alignment horizontal="center"/>
      <protection locked="0" hidden="1"/>
    </xf>
    <xf numFmtId="0" fontId="0" fillId="6" borderId="72" xfId="0" applyFill="1" applyBorder="1" applyAlignment="1" applyProtection="1">
      <alignment horizontal="center"/>
      <protection locked="0" hidden="1"/>
    </xf>
    <xf numFmtId="0" fontId="3" fillId="6" borderId="3" xfId="0" applyFont="1" applyFill="1" applyBorder="1" applyAlignment="1" applyProtection="1">
      <alignment horizontal="center"/>
      <protection hidden="1"/>
    </xf>
    <xf numFmtId="170" fontId="0" fillId="6" borderId="33" xfId="0" applyNumberFormat="1" applyFill="1" applyBorder="1" applyAlignment="1" applyProtection="1">
      <alignment horizontal="center"/>
      <protection locked="0" hidden="1"/>
    </xf>
    <xf numFmtId="170" fontId="0" fillId="6" borderId="3" xfId="0" applyNumberFormat="1" applyFill="1" applyBorder="1" applyAlignment="1" applyProtection="1">
      <alignment horizontal="center"/>
      <protection locked="0" hidden="1"/>
    </xf>
    <xf numFmtId="0" fontId="0" fillId="6" borderId="21" xfId="0" applyFill="1" applyBorder="1" applyAlignment="1" applyProtection="1">
      <alignment horizontal="center"/>
      <protection locked="0" hidden="1"/>
    </xf>
    <xf numFmtId="0" fontId="0" fillId="6" borderId="10" xfId="0" applyFill="1" applyBorder="1" applyAlignment="1" applyProtection="1">
      <alignment horizontal="center"/>
      <protection locked="0" hidden="1"/>
    </xf>
    <xf numFmtId="0" fontId="0" fillId="6" borderId="11" xfId="0" applyFill="1" applyBorder="1" applyAlignment="1" applyProtection="1">
      <alignment horizontal="center"/>
      <protection locked="0" hidden="1"/>
    </xf>
    <xf numFmtId="0" fontId="16" fillId="0" borderId="0" xfId="0" applyFont="1" applyAlignment="1" applyProtection="1">
      <alignment horizontal="center"/>
      <protection hidden="1"/>
    </xf>
    <xf numFmtId="0" fontId="3" fillId="0" borderId="25" xfId="0" applyFont="1" applyBorder="1" applyAlignment="1" applyProtection="1">
      <alignment horizontal="center"/>
      <protection hidden="1"/>
    </xf>
    <xf numFmtId="0" fontId="3" fillId="0" borderId="12" xfId="0" applyFont="1" applyBorder="1" applyAlignment="1" applyProtection="1">
      <alignment horizontal="left"/>
      <protection hidden="1"/>
    </xf>
    <xf numFmtId="0" fontId="4" fillId="0" borderId="13" xfId="0" applyFont="1" applyBorder="1" applyAlignment="1" applyProtection="1">
      <alignment horizontal="center"/>
      <protection hidden="1"/>
    </xf>
    <xf numFmtId="0" fontId="3" fillId="0" borderId="3" xfId="0" applyFont="1" applyFill="1" applyBorder="1" applyAlignment="1" applyProtection="1">
      <alignment horizontal="left"/>
      <protection hidden="1"/>
    </xf>
    <xf numFmtId="0" fontId="3" fillId="6" borderId="2" xfId="0" applyFont="1" applyFill="1" applyBorder="1" applyAlignment="1" applyProtection="1">
      <alignment horizontal="left"/>
      <protection hidden="1"/>
    </xf>
    <xf numFmtId="1" fontId="3" fillId="6" borderId="29" xfId="0" applyNumberFormat="1" applyFont="1" applyFill="1" applyBorder="1" applyAlignment="1" applyProtection="1">
      <alignment horizontal="center"/>
      <protection hidden="1"/>
    </xf>
    <xf numFmtId="1" fontId="3" fillId="6" borderId="46" xfId="0" applyNumberFormat="1" applyFont="1" applyFill="1" applyBorder="1" applyAlignment="1" applyProtection="1">
      <alignment horizontal="center"/>
      <protection hidden="1"/>
    </xf>
    <xf numFmtId="1" fontId="3" fillId="6" borderId="54" xfId="0" applyNumberFormat="1" applyFont="1" applyFill="1" applyBorder="1" applyAlignment="1" applyProtection="1">
      <alignment horizontal="center"/>
      <protection hidden="1"/>
    </xf>
    <xf numFmtId="1" fontId="4" fillId="6" borderId="17" xfId="0" applyNumberFormat="1" applyFont="1" applyFill="1" applyBorder="1" applyAlignment="1" applyProtection="1">
      <alignment horizontal="center"/>
      <protection hidden="1"/>
    </xf>
    <xf numFmtId="0" fontId="5" fillId="0" borderId="0" xfId="0" applyFont="1" applyFill="1" applyBorder="1" applyAlignment="1" applyProtection="1">
      <alignment horizontal="center" textRotation="90"/>
      <protection hidden="1"/>
    </xf>
    <xf numFmtId="0" fontId="3" fillId="6" borderId="18" xfId="0" applyFont="1" applyFill="1" applyBorder="1" applyAlignment="1" applyProtection="1">
      <alignment horizontal="left"/>
      <protection hidden="1"/>
    </xf>
    <xf numFmtId="1" fontId="4" fillId="6" borderId="20" xfId="0" applyNumberFormat="1" applyFont="1" applyFill="1" applyBorder="1" applyAlignment="1" applyProtection="1">
      <alignment horizontal="center"/>
      <protection hidden="1"/>
    </xf>
    <xf numFmtId="1" fontId="3" fillId="6" borderId="53" xfId="0" applyNumberFormat="1" applyFont="1" applyFill="1" applyBorder="1" applyAlignment="1" applyProtection="1">
      <alignment horizontal="center"/>
      <protection hidden="1"/>
    </xf>
    <xf numFmtId="1" fontId="3" fillId="6" borderId="26" xfId="0" applyNumberFormat="1" applyFont="1" applyFill="1" applyBorder="1" applyAlignment="1" applyProtection="1">
      <alignment horizontal="center"/>
      <protection hidden="1"/>
    </xf>
    <xf numFmtId="1" fontId="3" fillId="6" borderId="27" xfId="0" applyNumberFormat="1" applyFont="1" applyFill="1" applyBorder="1" applyAlignment="1" applyProtection="1">
      <alignment horizontal="center"/>
      <protection hidden="1"/>
    </xf>
    <xf numFmtId="0" fontId="3" fillId="6" borderId="42" xfId="0" applyFont="1" applyFill="1" applyBorder="1" applyAlignment="1" applyProtection="1">
      <alignment horizontal="left"/>
      <protection hidden="1"/>
    </xf>
    <xf numFmtId="1" fontId="3" fillId="6" borderId="65" xfId="0" applyNumberFormat="1" applyFont="1" applyFill="1" applyBorder="1" applyAlignment="1" applyProtection="1">
      <alignment horizontal="center"/>
      <protection hidden="1"/>
    </xf>
    <xf numFmtId="1" fontId="3" fillId="6" borderId="52" xfId="0" applyNumberFormat="1" applyFont="1" applyFill="1" applyBorder="1" applyAlignment="1" applyProtection="1">
      <alignment horizontal="center"/>
      <protection hidden="1"/>
    </xf>
    <xf numFmtId="1" fontId="3" fillId="6" borderId="63" xfId="0" applyNumberFormat="1" applyFont="1" applyFill="1" applyBorder="1" applyAlignment="1" applyProtection="1">
      <alignment horizontal="center"/>
      <protection hidden="1"/>
    </xf>
    <xf numFmtId="1" fontId="4" fillId="6" borderId="44" xfId="0" applyNumberFormat="1"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3" fillId="6" borderId="3" xfId="0" applyFont="1" applyFill="1" applyBorder="1" applyAlignment="1" applyProtection="1">
      <alignment horizontal="left"/>
      <protection hidden="1"/>
    </xf>
    <xf numFmtId="1" fontId="3" fillId="6" borderId="9" xfId="0" applyNumberFormat="1" applyFont="1" applyFill="1" applyBorder="1" applyAlignment="1" applyProtection="1">
      <alignment horizontal="center"/>
      <protection hidden="1"/>
    </xf>
    <xf numFmtId="1" fontId="3" fillId="6" borderId="10" xfId="0" applyNumberFormat="1" applyFont="1" applyFill="1" applyBorder="1" applyAlignment="1" applyProtection="1">
      <alignment horizontal="center"/>
      <protection hidden="1"/>
    </xf>
    <xf numFmtId="1" fontId="3" fillId="6" borderId="11" xfId="0" applyNumberFormat="1" applyFont="1" applyFill="1" applyBorder="1" applyAlignment="1" applyProtection="1">
      <alignment horizontal="center"/>
      <protection hidden="1"/>
    </xf>
    <xf numFmtId="1" fontId="4" fillId="6" borderId="23" xfId="0" applyNumberFormat="1" applyFont="1" applyFill="1" applyBorder="1" applyAlignment="1" applyProtection="1">
      <alignment horizontal="center"/>
      <protection hidden="1"/>
    </xf>
    <xf numFmtId="1" fontId="3" fillId="6" borderId="68" xfId="0" applyNumberFormat="1" applyFont="1" applyFill="1" applyBorder="1" applyAlignment="1" applyProtection="1">
      <alignment horizontal="center"/>
      <protection hidden="1"/>
    </xf>
    <xf numFmtId="1" fontId="3" fillId="6" borderId="28" xfId="0" applyNumberFormat="1" applyFont="1" applyFill="1" applyBorder="1" applyAlignment="1" applyProtection="1">
      <alignment horizontal="center"/>
      <protection hidden="1"/>
    </xf>
    <xf numFmtId="1" fontId="3" fillId="6" borderId="24" xfId="0" applyNumberFormat="1" applyFont="1" applyFill="1" applyBorder="1" applyAlignment="1" applyProtection="1">
      <alignment horizontal="center"/>
      <protection hidden="1"/>
    </xf>
    <xf numFmtId="1" fontId="3" fillId="6" borderId="37" xfId="0" applyNumberFormat="1" applyFont="1" applyFill="1" applyBorder="1" applyAlignment="1" applyProtection="1">
      <alignment horizontal="center"/>
      <protection hidden="1"/>
    </xf>
    <xf numFmtId="1" fontId="3" fillId="6" borderId="38" xfId="0" applyNumberFormat="1" applyFont="1" applyFill="1" applyBorder="1" applyAlignment="1" applyProtection="1">
      <alignment horizontal="center"/>
      <protection hidden="1"/>
    </xf>
    <xf numFmtId="0" fontId="23" fillId="0" borderId="0" xfId="0" applyFont="1" applyProtection="1">
      <protection hidden="1"/>
    </xf>
    <xf numFmtId="0" fontId="23" fillId="0" borderId="0" xfId="0" applyFont="1" applyFill="1" applyProtection="1">
      <protection hidden="1"/>
    </xf>
    <xf numFmtId="0" fontId="26" fillId="0" borderId="0" xfId="0" applyFont="1" applyFill="1" applyProtection="1">
      <protection hidden="1"/>
    </xf>
    <xf numFmtId="0" fontId="23" fillId="0" borderId="0" xfId="0" applyFont="1" applyFill="1" applyAlignment="1" applyProtection="1">
      <alignment horizontal="center"/>
      <protection hidden="1"/>
    </xf>
    <xf numFmtId="14" fontId="4" fillId="0" borderId="58" xfId="0" applyNumberFormat="1" applyFont="1" applyBorder="1" applyAlignment="1" applyProtection="1">
      <alignment horizontal="center" vertical="center"/>
      <protection hidden="1"/>
    </xf>
    <xf numFmtId="0" fontId="6" fillId="0" borderId="44" xfId="0" applyFont="1" applyBorder="1" applyAlignment="1" applyProtection="1">
      <alignment horizontal="center" textRotation="90"/>
      <protection hidden="1"/>
    </xf>
    <xf numFmtId="1" fontId="4" fillId="0" borderId="13" xfId="0" applyNumberFormat="1" applyFont="1" applyBorder="1" applyAlignment="1" applyProtection="1">
      <alignment horizontal="center"/>
      <protection hidden="1"/>
    </xf>
    <xf numFmtId="1" fontId="4" fillId="6" borderId="16" xfId="0" applyNumberFormat="1" applyFont="1" applyFill="1" applyBorder="1" applyAlignment="1" applyProtection="1">
      <alignment horizontal="center"/>
      <protection hidden="1"/>
    </xf>
    <xf numFmtId="1" fontId="4" fillId="0" borderId="16" xfId="0" applyNumberFormat="1" applyFont="1" applyBorder="1" applyAlignment="1" applyProtection="1">
      <alignment horizontal="center"/>
      <protection hidden="1"/>
    </xf>
    <xf numFmtId="1" fontId="4" fillId="6" borderId="69" xfId="0" applyNumberFormat="1" applyFont="1" applyFill="1" applyBorder="1" applyAlignment="1" applyProtection="1">
      <alignment horizontal="center"/>
      <protection hidden="1"/>
    </xf>
    <xf numFmtId="1" fontId="4" fillId="0" borderId="69" xfId="0" applyNumberFormat="1" applyFont="1" applyBorder="1" applyAlignment="1" applyProtection="1">
      <alignment horizontal="center"/>
      <protection hidden="1"/>
    </xf>
    <xf numFmtId="1" fontId="4" fillId="0" borderId="22" xfId="0" applyNumberFormat="1" applyFont="1" applyBorder="1" applyAlignment="1" applyProtection="1">
      <alignment horizontal="center"/>
      <protection hidden="1"/>
    </xf>
    <xf numFmtId="1" fontId="4" fillId="6" borderId="57" xfId="0" applyNumberFormat="1" applyFont="1" applyFill="1" applyBorder="1" applyAlignment="1" applyProtection="1">
      <alignment horizontal="center"/>
      <protection hidden="1"/>
    </xf>
    <xf numFmtId="1" fontId="4" fillId="6" borderId="22" xfId="0" applyNumberFormat="1" applyFont="1" applyFill="1" applyBorder="1" applyAlignment="1" applyProtection="1">
      <alignment horizontal="center"/>
      <protection hidden="1"/>
    </xf>
    <xf numFmtId="0" fontId="23" fillId="0" borderId="18" xfId="0" applyFont="1" applyFill="1" applyBorder="1" applyAlignment="1" applyProtection="1">
      <alignment horizontal="center"/>
      <protection hidden="1"/>
    </xf>
    <xf numFmtId="0" fontId="3" fillId="0" borderId="0" xfId="0" applyFont="1" applyFill="1" applyAlignment="1" applyProtection="1">
      <alignment horizontal="left"/>
      <protection hidden="1"/>
    </xf>
    <xf numFmtId="0" fontId="23" fillId="0" borderId="53" xfId="0" applyFont="1" applyFill="1" applyBorder="1" applyAlignment="1" applyProtection="1">
      <alignment horizontal="center"/>
      <protection hidden="1"/>
    </xf>
    <xf numFmtId="0" fontId="23" fillId="0" borderId="26" xfId="0" applyFont="1" applyFill="1" applyBorder="1" applyAlignment="1" applyProtection="1">
      <alignment horizontal="center"/>
      <protection hidden="1"/>
    </xf>
    <xf numFmtId="0" fontId="23" fillId="0" borderId="27" xfId="0" applyFont="1" applyFill="1" applyBorder="1" applyAlignment="1" applyProtection="1">
      <alignment horizontal="center"/>
      <protection hidden="1"/>
    </xf>
    <xf numFmtId="0" fontId="23" fillId="0" borderId="20" xfId="0" applyFont="1" applyFill="1" applyBorder="1" applyAlignment="1" applyProtection="1">
      <alignment horizontal="center"/>
      <protection hidden="1"/>
    </xf>
    <xf numFmtId="1" fontId="4" fillId="0" borderId="0" xfId="0" applyNumberFormat="1" applyFont="1" applyAlignment="1" applyProtection="1">
      <alignment horizontal="center"/>
      <protection hidden="1"/>
    </xf>
    <xf numFmtId="0" fontId="5" fillId="0" borderId="18" xfId="0" applyFont="1" applyFill="1" applyBorder="1" applyAlignment="1" applyProtection="1">
      <alignment horizontal="center" textRotation="90"/>
      <protection hidden="1"/>
    </xf>
    <xf numFmtId="1" fontId="4" fillId="0" borderId="0" xfId="0" applyNumberFormat="1" applyFont="1" applyFill="1" applyAlignment="1" applyProtection="1">
      <alignment horizontal="center"/>
      <protection hidden="1"/>
    </xf>
    <xf numFmtId="0" fontId="6" fillId="0" borderId="58" xfId="0" applyFont="1" applyFill="1" applyBorder="1" applyAlignment="1" applyProtection="1">
      <alignment horizontal="center" textRotation="90"/>
      <protection hidden="1"/>
    </xf>
    <xf numFmtId="1" fontId="3" fillId="0" borderId="35" xfId="0" applyNumberFormat="1" applyFont="1" applyFill="1" applyBorder="1" applyAlignment="1" applyProtection="1">
      <alignment horizontal="center"/>
      <protection hidden="1"/>
    </xf>
    <xf numFmtId="1" fontId="3" fillId="0" borderId="36" xfId="0" applyNumberFormat="1" applyFont="1" applyFill="1" applyBorder="1" applyAlignment="1" applyProtection="1">
      <alignment horizontal="center"/>
      <protection hidden="1"/>
    </xf>
    <xf numFmtId="1" fontId="3" fillId="0" borderId="34" xfId="0" applyNumberFormat="1" applyFont="1" applyFill="1" applyBorder="1" applyAlignment="1" applyProtection="1">
      <alignment horizontal="center"/>
      <protection hidden="1"/>
    </xf>
    <xf numFmtId="1" fontId="3" fillId="0" borderId="9" xfId="0" applyNumberFormat="1" applyFont="1" applyFill="1" applyBorder="1" applyAlignment="1" applyProtection="1">
      <alignment horizontal="center"/>
      <protection hidden="1"/>
    </xf>
    <xf numFmtId="1" fontId="3" fillId="0" borderId="10" xfId="0" applyNumberFormat="1" applyFont="1" applyFill="1" applyBorder="1" applyAlignment="1" applyProtection="1">
      <alignment horizontal="center"/>
      <protection hidden="1"/>
    </xf>
    <xf numFmtId="1" fontId="3" fillId="0" borderId="11" xfId="0" applyNumberFormat="1" applyFont="1" applyFill="1" applyBorder="1" applyAlignment="1" applyProtection="1">
      <alignment horizontal="center"/>
      <protection hidden="1"/>
    </xf>
    <xf numFmtId="1" fontId="4" fillId="0" borderId="23" xfId="0" applyNumberFormat="1" applyFont="1" applyFill="1" applyBorder="1" applyAlignment="1" applyProtection="1">
      <alignment horizontal="center"/>
      <protection hidden="1"/>
    </xf>
    <xf numFmtId="0" fontId="5" fillId="0" borderId="53" xfId="0" applyFont="1" applyFill="1" applyBorder="1" applyAlignment="1" applyProtection="1">
      <alignment horizontal="center" textRotation="90"/>
      <protection hidden="1"/>
    </xf>
    <xf numFmtId="0" fontId="5" fillId="0" borderId="26" xfId="0" applyFont="1" applyFill="1" applyBorder="1" applyAlignment="1" applyProtection="1">
      <alignment horizontal="center" textRotation="90"/>
      <protection hidden="1"/>
    </xf>
    <xf numFmtId="0" fontId="5" fillId="0" borderId="27" xfId="0" applyFont="1" applyFill="1" applyBorder="1" applyAlignment="1" applyProtection="1">
      <alignment horizontal="center" textRotation="90"/>
      <protection hidden="1"/>
    </xf>
    <xf numFmtId="0" fontId="6" fillId="0" borderId="20" xfId="0" applyFont="1" applyFill="1" applyBorder="1" applyAlignment="1" applyProtection="1">
      <alignment horizontal="center" textRotation="90"/>
      <protection hidden="1"/>
    </xf>
    <xf numFmtId="0" fontId="13" fillId="6" borderId="18" xfId="0" applyFont="1" applyFill="1" applyBorder="1" applyAlignment="1" applyProtection="1">
      <alignment horizontal="left"/>
      <protection hidden="1"/>
    </xf>
    <xf numFmtId="0" fontId="3" fillId="6" borderId="53" xfId="0" applyFont="1" applyFill="1" applyBorder="1" applyAlignment="1" applyProtection="1">
      <alignment horizontal="center"/>
      <protection hidden="1"/>
    </xf>
    <xf numFmtId="0" fontId="3" fillId="6" borderId="26" xfId="0" applyFont="1" applyFill="1" applyBorder="1" applyAlignment="1" applyProtection="1">
      <alignment horizontal="center"/>
      <protection hidden="1"/>
    </xf>
    <xf numFmtId="0" fontId="12" fillId="6" borderId="26" xfId="0" applyFont="1" applyFill="1" applyBorder="1" applyAlignment="1" applyProtection="1">
      <alignment horizontal="left"/>
      <protection hidden="1"/>
    </xf>
    <xf numFmtId="0" fontId="14" fillId="6" borderId="26" xfId="0" applyFont="1" applyFill="1" applyBorder="1" applyAlignment="1" applyProtection="1">
      <alignment horizontal="center"/>
      <protection hidden="1"/>
    </xf>
    <xf numFmtId="0" fontId="3" fillId="6" borderId="27" xfId="0" applyFont="1" applyFill="1" applyBorder="1" applyAlignment="1" applyProtection="1">
      <alignment horizontal="center"/>
      <protection hidden="1"/>
    </xf>
    <xf numFmtId="0" fontId="4" fillId="6" borderId="20" xfId="0" applyFont="1" applyFill="1" applyBorder="1" applyAlignment="1" applyProtection="1">
      <alignment horizontal="center"/>
      <protection hidden="1"/>
    </xf>
    <xf numFmtId="0" fontId="3" fillId="0" borderId="73" xfId="0" applyFont="1" applyFill="1" applyBorder="1" applyAlignment="1" applyProtection="1">
      <alignment horizontal="left"/>
      <protection hidden="1"/>
    </xf>
    <xf numFmtId="1" fontId="4" fillId="0" borderId="74" xfId="0" applyNumberFormat="1" applyFont="1" applyFill="1" applyBorder="1" applyAlignment="1" applyProtection="1">
      <alignment horizontal="center"/>
      <protection hidden="1"/>
    </xf>
    <xf numFmtId="0" fontId="3" fillId="0" borderId="22" xfId="0" applyNumberFormat="1" applyFont="1" applyBorder="1" applyAlignment="1" applyProtection="1">
      <alignment horizontal="center" vertical="center"/>
      <protection hidden="1"/>
    </xf>
    <xf numFmtId="0" fontId="3" fillId="0" borderId="33" xfId="0" applyNumberFormat="1" applyFont="1" applyBorder="1" applyAlignment="1" applyProtection="1">
      <alignment horizontal="left" vertical="center"/>
      <protection hidden="1"/>
    </xf>
    <xf numFmtId="0" fontId="3" fillId="0" borderId="22" xfId="0" applyNumberFormat="1" applyFont="1" applyBorder="1" applyAlignment="1" applyProtection="1">
      <alignment horizontal="left" vertical="center"/>
      <protection hidden="1"/>
    </xf>
    <xf numFmtId="2" fontId="3" fillId="0" borderId="21" xfId="0" applyNumberFormat="1" applyFont="1" applyBorder="1" applyAlignment="1" applyProtection="1">
      <alignment horizontal="center" vertical="center"/>
      <protection hidden="1"/>
    </xf>
    <xf numFmtId="2" fontId="3" fillId="0" borderId="10" xfId="0" applyNumberFormat="1" applyFont="1" applyBorder="1" applyAlignment="1" applyProtection="1">
      <alignment horizontal="center" vertical="center"/>
      <protection hidden="1"/>
    </xf>
    <xf numFmtId="2" fontId="3" fillId="0" borderId="38" xfId="0" applyNumberFormat="1" applyFont="1" applyBorder="1" applyAlignment="1" applyProtection="1">
      <alignment horizontal="center" vertical="center"/>
      <protection hidden="1"/>
    </xf>
    <xf numFmtId="2" fontId="3" fillId="0" borderId="22" xfId="0" applyNumberFormat="1" applyFont="1" applyBorder="1" applyAlignment="1" applyProtection="1">
      <alignment horizontal="center" vertical="center"/>
      <protection hidden="1"/>
    </xf>
    <xf numFmtId="1" fontId="3" fillId="0" borderId="22" xfId="0" applyNumberFormat="1" applyFont="1" applyBorder="1" applyAlignment="1" applyProtection="1">
      <alignment horizontal="center" vertical="center"/>
      <protection hidden="1"/>
    </xf>
    <xf numFmtId="1" fontId="3" fillId="0" borderId="33" xfId="0" applyNumberFormat="1" applyFont="1" applyBorder="1" applyAlignment="1" applyProtection="1">
      <alignment horizontal="center" vertical="center"/>
      <protection hidden="1"/>
    </xf>
    <xf numFmtId="0" fontId="0" fillId="0" borderId="22" xfId="0" applyNumberFormat="1" applyBorder="1" applyProtection="1">
      <protection hidden="1"/>
    </xf>
    <xf numFmtId="2" fontId="4" fillId="0" borderId="0" xfId="0" applyNumberFormat="1" applyFont="1" applyAlignment="1" applyProtection="1">
      <alignment horizontal="center" vertical="center"/>
      <protection hidden="1"/>
    </xf>
    <xf numFmtId="2" fontId="4" fillId="0" borderId="13" xfId="0" applyNumberFormat="1" applyFont="1" applyBorder="1" applyAlignment="1" applyProtection="1">
      <alignment horizontal="center" vertical="center"/>
      <protection hidden="1"/>
    </xf>
    <xf numFmtId="2" fontId="4" fillId="6" borderId="16" xfId="0" applyNumberFormat="1" applyFont="1" applyFill="1" applyBorder="1" applyAlignment="1" applyProtection="1">
      <alignment horizontal="center" vertical="center"/>
      <protection hidden="1"/>
    </xf>
    <xf numFmtId="2" fontId="4" fillId="0" borderId="16" xfId="0" applyNumberFormat="1" applyFont="1" applyBorder="1" applyAlignment="1" applyProtection="1">
      <alignment horizontal="center" vertical="center"/>
      <protection hidden="1"/>
    </xf>
    <xf numFmtId="2" fontId="4" fillId="6" borderId="22" xfId="0" applyNumberFormat="1" applyFont="1" applyFill="1" applyBorder="1" applyAlignment="1" applyProtection="1">
      <alignment horizontal="center" vertical="center"/>
      <protection hidden="1"/>
    </xf>
    <xf numFmtId="0" fontId="4" fillId="0" borderId="13" xfId="0" applyNumberFormat="1" applyFont="1" applyBorder="1" applyAlignment="1" applyProtection="1">
      <alignment horizontal="center" vertical="center"/>
      <protection hidden="1"/>
    </xf>
    <xf numFmtId="0" fontId="4" fillId="6" borderId="16" xfId="0" applyNumberFormat="1" applyFont="1" applyFill="1" applyBorder="1" applyAlignment="1" applyProtection="1">
      <alignment horizontal="center" vertical="center"/>
      <protection hidden="1"/>
    </xf>
    <xf numFmtId="0" fontId="4" fillId="0" borderId="16" xfId="0" applyNumberFormat="1" applyFont="1" applyBorder="1" applyAlignment="1" applyProtection="1">
      <alignment horizontal="center" vertical="center"/>
      <protection hidden="1"/>
    </xf>
    <xf numFmtId="0" fontId="4" fillId="6" borderId="22" xfId="0" applyNumberFormat="1" applyFont="1" applyFill="1" applyBorder="1" applyAlignment="1" applyProtection="1">
      <alignment horizontal="center" vertical="center"/>
      <protection hidden="1"/>
    </xf>
    <xf numFmtId="0" fontId="4" fillId="0" borderId="0" xfId="0" applyNumberFormat="1" applyFont="1" applyAlignment="1" applyProtection="1">
      <alignment horizontal="center"/>
      <protection hidden="1"/>
    </xf>
    <xf numFmtId="0" fontId="23" fillId="0" borderId="0" xfId="0" applyNumberFormat="1" applyFont="1" applyFill="1" applyProtection="1">
      <protection hidden="1"/>
    </xf>
    <xf numFmtId="0" fontId="23" fillId="0" borderId="0" xfId="0" applyNumberFormat="1" applyFont="1" applyFill="1" applyAlignment="1" applyProtection="1">
      <alignment horizontal="center"/>
      <protection hidden="1"/>
    </xf>
    <xf numFmtId="0" fontId="23" fillId="0" borderId="0" xfId="0" applyNumberFormat="1" applyFont="1" applyBorder="1" applyProtection="1">
      <protection hidden="1"/>
    </xf>
    <xf numFmtId="0" fontId="23" fillId="0" borderId="0" xfId="0" applyNumberFormat="1" applyFont="1" applyProtection="1">
      <protection hidden="1"/>
    </xf>
    <xf numFmtId="2" fontId="23" fillId="0" borderId="0" xfId="0" applyNumberFormat="1" applyFont="1" applyAlignment="1" applyProtection="1">
      <alignment horizontal="center" vertical="center"/>
      <protection hidden="1"/>
    </xf>
    <xf numFmtId="1" fontId="23" fillId="0" borderId="0" xfId="0" applyNumberFormat="1" applyFont="1" applyAlignment="1" applyProtection="1">
      <alignment horizontal="center" vertical="center"/>
      <protection hidden="1"/>
    </xf>
    <xf numFmtId="0" fontId="5" fillId="7" borderId="30" xfId="0" applyNumberFormat="1" applyFont="1" applyFill="1" applyBorder="1" applyAlignment="1" applyProtection="1">
      <alignment horizontal="left" vertical="center"/>
      <protection locked="0" hidden="1"/>
    </xf>
    <xf numFmtId="0" fontId="5" fillId="7" borderId="13" xfId="0" applyNumberFormat="1" applyFont="1" applyFill="1" applyBorder="1" applyAlignment="1" applyProtection="1">
      <alignment horizontal="left" vertical="center"/>
      <protection locked="0" hidden="1"/>
    </xf>
    <xf numFmtId="0" fontId="5" fillId="7" borderId="31" xfId="0" applyNumberFormat="1" applyFont="1" applyFill="1" applyBorder="1" applyAlignment="1" applyProtection="1">
      <alignment horizontal="left" vertical="center"/>
      <protection locked="0" hidden="1"/>
    </xf>
    <xf numFmtId="0" fontId="5" fillId="7" borderId="16" xfId="0" applyNumberFormat="1" applyFont="1" applyFill="1" applyBorder="1" applyAlignment="1" applyProtection="1">
      <alignment horizontal="left" vertical="center"/>
      <protection locked="0" hidden="1"/>
    </xf>
    <xf numFmtId="0" fontId="5" fillId="6" borderId="31" xfId="0" applyNumberFormat="1" applyFont="1" applyFill="1" applyBorder="1" applyAlignment="1" applyProtection="1">
      <alignment horizontal="left" vertical="center"/>
      <protection locked="0" hidden="1"/>
    </xf>
    <xf numFmtId="0" fontId="5" fillId="6" borderId="16" xfId="0" applyNumberFormat="1" applyFont="1" applyFill="1" applyBorder="1" applyAlignment="1" applyProtection="1">
      <alignment horizontal="left" vertical="center"/>
      <protection locked="0" hidden="1"/>
    </xf>
    <xf numFmtId="0" fontId="5" fillId="0" borderId="31" xfId="0" applyNumberFormat="1" applyFont="1" applyBorder="1" applyAlignment="1" applyProtection="1">
      <alignment horizontal="left" vertical="center"/>
      <protection locked="0" hidden="1"/>
    </xf>
    <xf numFmtId="0" fontId="5" fillId="0" borderId="16" xfId="0" applyNumberFormat="1" applyFont="1" applyBorder="1" applyAlignment="1" applyProtection="1">
      <alignment horizontal="left" vertical="center"/>
      <protection locked="0" hidden="1"/>
    </xf>
    <xf numFmtId="0" fontId="5" fillId="0" borderId="31" xfId="0" applyNumberFormat="1" applyFont="1" applyFill="1" applyBorder="1" applyAlignment="1" applyProtection="1">
      <alignment horizontal="left" vertical="center"/>
      <protection locked="0" hidden="1"/>
    </xf>
    <xf numFmtId="0" fontId="5" fillId="0" borderId="16" xfId="0" applyNumberFormat="1" applyFont="1" applyFill="1" applyBorder="1" applyAlignment="1" applyProtection="1">
      <alignment horizontal="left" vertical="center"/>
      <protection locked="0" hidden="1"/>
    </xf>
    <xf numFmtId="0" fontId="5" fillId="0" borderId="33" xfId="0" applyNumberFormat="1" applyFont="1" applyFill="1" applyBorder="1" applyAlignment="1" applyProtection="1">
      <alignment horizontal="left" vertical="center"/>
      <protection locked="0" hidden="1"/>
    </xf>
    <xf numFmtId="0" fontId="5" fillId="0" borderId="22" xfId="0" applyNumberFormat="1" applyFont="1" applyFill="1" applyBorder="1" applyAlignment="1" applyProtection="1">
      <alignment horizontal="left" vertical="center"/>
      <protection locked="0" hidden="1"/>
    </xf>
    <xf numFmtId="0" fontId="5" fillId="6" borderId="71" xfId="0" applyNumberFormat="1" applyFont="1" applyFill="1" applyBorder="1" applyAlignment="1" applyProtection="1">
      <alignment horizontal="left" vertical="center"/>
      <protection locked="0" hidden="1"/>
    </xf>
    <xf numFmtId="0" fontId="5" fillId="6" borderId="56" xfId="0" applyNumberFormat="1" applyFont="1" applyFill="1" applyBorder="1" applyAlignment="1" applyProtection="1">
      <alignment horizontal="left" vertical="center"/>
      <protection locked="0" hidden="1"/>
    </xf>
    <xf numFmtId="0" fontId="5" fillId="0" borderId="71" xfId="0" applyNumberFormat="1" applyFont="1" applyFill="1" applyBorder="1" applyAlignment="1" applyProtection="1">
      <alignment horizontal="left" vertical="center"/>
      <protection locked="0" hidden="1"/>
    </xf>
    <xf numFmtId="0" fontId="5" fillId="0" borderId="56" xfId="0" applyNumberFormat="1" applyFont="1" applyFill="1" applyBorder="1" applyAlignment="1" applyProtection="1">
      <alignment horizontal="left" vertical="center"/>
      <protection locked="0" hidden="1"/>
    </xf>
    <xf numFmtId="0" fontId="5" fillId="6" borderId="33" xfId="0" applyNumberFormat="1" applyFont="1" applyFill="1" applyBorder="1" applyAlignment="1" applyProtection="1">
      <alignment horizontal="left" vertical="center"/>
      <protection locked="0" hidden="1"/>
    </xf>
    <xf numFmtId="0" fontId="5" fillId="6" borderId="22" xfId="0" applyNumberFormat="1" applyFont="1" applyFill="1" applyBorder="1" applyAlignment="1" applyProtection="1">
      <alignment horizontal="left" vertical="center"/>
      <protection locked="0" hidden="1"/>
    </xf>
    <xf numFmtId="0" fontId="3" fillId="6" borderId="13" xfId="0" applyNumberFormat="1" applyFont="1" applyFill="1" applyBorder="1" applyAlignment="1" applyProtection="1">
      <alignment horizontal="center" vertical="center"/>
      <protection hidden="1"/>
    </xf>
    <xf numFmtId="0" fontId="3" fillId="6" borderId="30" xfId="0" applyNumberFormat="1" applyFont="1" applyFill="1" applyBorder="1" applyAlignment="1" applyProtection="1">
      <alignment horizontal="left" vertical="center"/>
      <protection hidden="1"/>
    </xf>
    <xf numFmtId="0" fontId="3" fillId="6" borderId="13" xfId="0" applyNumberFormat="1" applyFont="1" applyFill="1" applyBorder="1" applyAlignment="1" applyProtection="1">
      <alignment horizontal="left" vertical="center"/>
      <protection hidden="1"/>
    </xf>
    <xf numFmtId="2" fontId="3" fillId="6" borderId="12" xfId="0" applyNumberFormat="1" applyFont="1" applyFill="1" applyBorder="1" applyAlignment="1" applyProtection="1">
      <alignment horizontal="center" vertical="center"/>
      <protection hidden="1"/>
    </xf>
    <xf numFmtId="2" fontId="3" fillId="6" borderId="24" xfId="0" applyNumberFormat="1" applyFont="1" applyFill="1" applyBorder="1" applyAlignment="1" applyProtection="1">
      <alignment horizontal="center" vertical="center"/>
      <protection hidden="1"/>
    </xf>
    <xf numFmtId="2" fontId="3" fillId="6" borderId="37" xfId="0" applyNumberFormat="1" applyFont="1" applyFill="1" applyBorder="1" applyAlignment="1" applyProtection="1">
      <alignment horizontal="center" vertical="center"/>
      <protection hidden="1"/>
    </xf>
    <xf numFmtId="2" fontId="3" fillId="6" borderId="13" xfId="0" applyNumberFormat="1" applyFont="1" applyFill="1" applyBorder="1" applyAlignment="1" applyProtection="1">
      <alignment horizontal="center" vertical="center"/>
      <protection hidden="1"/>
    </xf>
    <xf numFmtId="1" fontId="3" fillId="6" borderId="13" xfId="0" applyNumberFormat="1" applyFont="1" applyFill="1" applyBorder="1" applyAlignment="1" applyProtection="1">
      <alignment horizontal="center" vertical="center"/>
      <protection hidden="1"/>
    </xf>
    <xf numFmtId="2" fontId="0" fillId="6" borderId="13" xfId="0" applyNumberFormat="1" applyFill="1" applyBorder="1" applyAlignment="1" applyProtection="1">
      <alignment horizontal="center" vertical="center"/>
      <protection hidden="1"/>
    </xf>
    <xf numFmtId="1" fontId="3" fillId="6" borderId="30" xfId="0" applyNumberFormat="1" applyFont="1" applyFill="1" applyBorder="1" applyAlignment="1" applyProtection="1">
      <alignment horizontal="center" vertical="center"/>
      <protection hidden="1"/>
    </xf>
    <xf numFmtId="0" fontId="0" fillId="6" borderId="13" xfId="0" applyNumberFormat="1" applyFill="1" applyBorder="1" applyProtection="1">
      <protection hidden="1"/>
    </xf>
    <xf numFmtId="0" fontId="4" fillId="0" borderId="1" xfId="0" applyFont="1" applyBorder="1" applyAlignment="1" applyProtection="1">
      <alignment horizontal="center"/>
      <protection hidden="1"/>
    </xf>
    <xf numFmtId="0" fontId="4" fillId="6" borderId="2" xfId="0" applyFont="1" applyFill="1" applyBorder="1" applyAlignment="1" applyProtection="1">
      <alignment horizontal="center"/>
      <protection hidden="1"/>
    </xf>
    <xf numFmtId="0" fontId="4" fillId="0" borderId="2" xfId="0" applyFont="1" applyBorder="1" applyAlignment="1" applyProtection="1">
      <alignment horizontal="center"/>
      <protection hidden="1"/>
    </xf>
    <xf numFmtId="0" fontId="4" fillId="6" borderId="18" xfId="0" applyFont="1" applyFill="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6" borderId="42" xfId="0" applyFont="1" applyFill="1" applyBorder="1" applyAlignment="1" applyProtection="1">
      <alignment horizontal="center"/>
      <protection hidden="1"/>
    </xf>
    <xf numFmtId="0" fontId="4" fillId="6" borderId="3" xfId="0" applyFont="1" applyFill="1" applyBorder="1" applyAlignment="1" applyProtection="1">
      <alignment horizontal="center"/>
      <protection hidden="1"/>
    </xf>
    <xf numFmtId="0" fontId="3" fillId="0" borderId="36" xfId="0" applyFont="1" applyBorder="1" applyAlignment="1" applyProtection="1">
      <alignment horizontal="left"/>
      <protection locked="0" hidden="1"/>
    </xf>
    <xf numFmtId="0" fontId="3" fillId="6" borderId="46" xfId="0" applyFont="1" applyFill="1" applyBorder="1" applyAlignment="1" applyProtection="1">
      <alignment horizontal="left"/>
      <protection locked="0" hidden="1"/>
    </xf>
    <xf numFmtId="0" fontId="3" fillId="0" borderId="46" xfId="0" applyFont="1" applyBorder="1" applyAlignment="1" applyProtection="1">
      <alignment horizontal="left"/>
      <protection locked="0" hidden="1"/>
    </xf>
    <xf numFmtId="0" fontId="3" fillId="6" borderId="36" xfId="0" applyFont="1" applyFill="1" applyBorder="1" applyAlignment="1" applyProtection="1">
      <alignment horizontal="left"/>
      <protection locked="0" hidden="1"/>
    </xf>
    <xf numFmtId="0" fontId="3" fillId="6" borderId="26" xfId="0" applyFont="1" applyFill="1" applyBorder="1" applyAlignment="1" applyProtection="1">
      <alignment horizontal="left"/>
      <protection locked="0" hidden="1"/>
    </xf>
    <xf numFmtId="0" fontId="3" fillId="0" borderId="26" xfId="0" applyFont="1" applyBorder="1" applyAlignment="1" applyProtection="1">
      <alignment horizontal="left"/>
      <protection locked="0" hidden="1"/>
    </xf>
    <xf numFmtId="0" fontId="3" fillId="0" borderId="10" xfId="0" applyFont="1" applyBorder="1" applyAlignment="1" applyProtection="1">
      <alignment horizontal="left"/>
      <protection locked="0" hidden="1"/>
    </xf>
    <xf numFmtId="49" fontId="3" fillId="0" borderId="34" xfId="0" applyNumberFormat="1" applyFont="1" applyBorder="1" applyAlignment="1" applyProtection="1">
      <alignment horizontal="center"/>
      <protection locked="0" hidden="1"/>
    </xf>
    <xf numFmtId="49" fontId="3" fillId="6" borderId="54" xfId="0" applyNumberFormat="1" applyFont="1" applyFill="1" applyBorder="1" applyAlignment="1" applyProtection="1">
      <alignment horizontal="center"/>
      <protection locked="0" hidden="1"/>
    </xf>
    <xf numFmtId="49" fontId="3" fillId="0" borderId="54" xfId="0" applyNumberFormat="1" applyFont="1" applyBorder="1" applyAlignment="1" applyProtection="1">
      <alignment horizontal="center"/>
      <protection locked="0" hidden="1"/>
    </xf>
    <xf numFmtId="0" fontId="3" fillId="0" borderId="54" xfId="0" applyFont="1" applyBorder="1" applyAlignment="1" applyProtection="1">
      <alignment horizontal="center"/>
      <protection locked="0" hidden="1"/>
    </xf>
    <xf numFmtId="49" fontId="3" fillId="6" borderId="34" xfId="0" applyNumberFormat="1" applyFont="1" applyFill="1" applyBorder="1" applyAlignment="1" applyProtection="1">
      <alignment horizontal="center"/>
      <protection locked="0" hidden="1"/>
    </xf>
    <xf numFmtId="0" fontId="3" fillId="6" borderId="54" xfId="0" applyFont="1" applyFill="1" applyBorder="1" applyAlignment="1" applyProtection="1">
      <alignment horizontal="center"/>
      <protection locked="0" hidden="1"/>
    </xf>
    <xf numFmtId="0" fontId="3" fillId="6" borderId="27" xfId="0" applyFont="1" applyFill="1" applyBorder="1" applyAlignment="1" applyProtection="1">
      <alignment horizontal="center"/>
      <protection locked="0" hidden="1"/>
    </xf>
    <xf numFmtId="0" fontId="3" fillId="0" borderId="27" xfId="0" applyFont="1" applyBorder="1" applyAlignment="1" applyProtection="1">
      <alignment horizontal="center"/>
      <protection locked="0" hidden="1"/>
    </xf>
    <xf numFmtId="0" fontId="3" fillId="0" borderId="11" xfId="0" applyFont="1" applyBorder="1" applyAlignment="1" applyProtection="1">
      <alignment horizontal="center"/>
      <protection locked="0" hidden="1"/>
    </xf>
    <xf numFmtId="0" fontId="3" fillId="6" borderId="54" xfId="0" applyFont="1" applyFill="1" applyBorder="1" applyAlignment="1" applyProtection="1">
      <alignment horizontal="left"/>
      <protection locked="0" hidden="1"/>
    </xf>
    <xf numFmtId="0" fontId="3" fillId="0" borderId="54" xfId="0" applyFont="1" applyBorder="1" applyAlignment="1" applyProtection="1">
      <alignment horizontal="left"/>
      <protection locked="0" hidden="1"/>
    </xf>
    <xf numFmtId="0" fontId="3" fillId="6" borderId="27" xfId="0" applyFont="1" applyFill="1" applyBorder="1" applyAlignment="1" applyProtection="1">
      <alignment horizontal="left"/>
      <protection locked="0" hidden="1"/>
    </xf>
    <xf numFmtId="0" fontId="3" fillId="0" borderId="27" xfId="0" applyFont="1" applyBorder="1" applyAlignment="1" applyProtection="1">
      <alignment horizontal="left"/>
      <protection locked="0" hidden="1"/>
    </xf>
    <xf numFmtId="0" fontId="3" fillId="0" borderId="11" xfId="0" applyFont="1" applyBorder="1" applyProtection="1">
      <protection locked="0" hidden="1"/>
    </xf>
    <xf numFmtId="0" fontId="5" fillId="0" borderId="28" xfId="0" applyNumberFormat="1" applyFont="1" applyBorder="1" applyProtection="1">
      <protection hidden="1"/>
    </xf>
    <xf numFmtId="0" fontId="5" fillId="0" borderId="25" xfId="0" applyNumberFormat="1" applyFont="1" applyBorder="1" applyAlignment="1" applyProtection="1">
      <alignment horizontal="center"/>
      <protection hidden="1"/>
    </xf>
    <xf numFmtId="0" fontId="5" fillId="6" borderId="29" xfId="0" applyNumberFormat="1" applyFont="1" applyFill="1" applyBorder="1" applyProtection="1">
      <protection hidden="1"/>
    </xf>
    <xf numFmtId="0" fontId="5" fillId="6" borderId="54" xfId="0" applyNumberFormat="1" applyFont="1" applyFill="1" applyBorder="1" applyAlignment="1" applyProtection="1">
      <alignment horizontal="center"/>
      <protection hidden="1"/>
    </xf>
    <xf numFmtId="0" fontId="5" fillId="0" borderId="29" xfId="0" applyNumberFormat="1" applyFont="1" applyBorder="1" applyProtection="1">
      <protection hidden="1"/>
    </xf>
    <xf numFmtId="0" fontId="5" fillId="0" borderId="54" xfId="0" applyNumberFormat="1" applyFont="1" applyBorder="1" applyAlignment="1" applyProtection="1">
      <alignment horizontal="center"/>
      <protection hidden="1"/>
    </xf>
    <xf numFmtId="0" fontId="5" fillId="0" borderId="9" xfId="0" applyNumberFormat="1" applyFont="1" applyBorder="1" applyProtection="1">
      <protection hidden="1"/>
    </xf>
    <xf numFmtId="0" fontId="5" fillId="0" borderId="11" xfId="0" applyNumberFormat="1" applyFont="1" applyBorder="1" applyAlignment="1" applyProtection="1">
      <alignment horizontal="center"/>
      <protection hidden="1"/>
    </xf>
    <xf numFmtId="0" fontId="5" fillId="6" borderId="28" xfId="0" applyNumberFormat="1" applyFont="1" applyFill="1" applyBorder="1" applyProtection="1">
      <protection hidden="1"/>
    </xf>
    <xf numFmtId="0" fontId="5" fillId="6" borderId="25" xfId="0" applyNumberFormat="1" applyFont="1" applyFill="1" applyBorder="1" applyAlignment="1" applyProtection="1">
      <alignment horizontal="center"/>
      <protection hidden="1"/>
    </xf>
    <xf numFmtId="0" fontId="5" fillId="0" borderId="53" xfId="0" applyNumberFormat="1" applyFont="1" applyBorder="1" applyProtection="1">
      <protection hidden="1"/>
    </xf>
    <xf numFmtId="0" fontId="5" fillId="0" borderId="27" xfId="0" applyNumberFormat="1" applyFont="1" applyBorder="1" applyAlignment="1" applyProtection="1">
      <alignment horizontal="center"/>
      <protection hidden="1"/>
    </xf>
    <xf numFmtId="0" fontId="5" fillId="6" borderId="53" xfId="0" applyNumberFormat="1" applyFont="1" applyFill="1" applyBorder="1" applyProtection="1">
      <protection hidden="1"/>
    </xf>
    <xf numFmtId="0" fontId="5" fillId="6" borderId="27" xfId="0" applyNumberFormat="1" applyFont="1" applyFill="1" applyBorder="1" applyAlignment="1" applyProtection="1">
      <alignment horizontal="center"/>
      <protection hidden="1"/>
    </xf>
    <xf numFmtId="0" fontId="5" fillId="6" borderId="9" xfId="0" applyNumberFormat="1" applyFont="1" applyFill="1" applyBorder="1" applyProtection="1">
      <protection hidden="1"/>
    </xf>
    <xf numFmtId="0" fontId="5" fillId="6" borderId="11" xfId="0" applyNumberFormat="1" applyFont="1" applyFill="1" applyBorder="1" applyAlignment="1" applyProtection="1">
      <alignment horizontal="center"/>
      <protection hidden="1"/>
    </xf>
    <xf numFmtId="45" fontId="3" fillId="0" borderId="24" xfId="0" applyNumberFormat="1" applyFont="1" applyBorder="1" applyAlignment="1" applyProtection="1">
      <alignment horizontal="center"/>
      <protection locked="0" hidden="1"/>
    </xf>
    <xf numFmtId="45" fontId="4" fillId="8" borderId="25" xfId="0" applyNumberFormat="1" applyFont="1" applyFill="1" applyBorder="1" applyAlignment="1" applyProtection="1">
      <alignment horizontal="center"/>
      <protection hidden="1"/>
    </xf>
    <xf numFmtId="45" fontId="3" fillId="6" borderId="36" xfId="0" applyNumberFormat="1" applyFont="1" applyFill="1" applyBorder="1" applyAlignment="1" applyProtection="1">
      <alignment horizontal="center"/>
      <protection locked="0" hidden="1"/>
    </xf>
    <xf numFmtId="45" fontId="4" fillId="8" borderId="54" xfId="0" applyNumberFormat="1" applyFont="1" applyFill="1" applyBorder="1" applyAlignment="1" applyProtection="1">
      <alignment horizontal="center"/>
      <protection hidden="1"/>
    </xf>
    <xf numFmtId="45" fontId="3" fillId="0" borderId="46" xfId="0" applyNumberFormat="1" applyFont="1" applyBorder="1" applyAlignment="1" applyProtection="1">
      <alignment horizontal="center"/>
      <protection locked="0" hidden="1"/>
    </xf>
    <xf numFmtId="45" fontId="3" fillId="6" borderId="46" xfId="0" applyNumberFormat="1" applyFont="1" applyFill="1" applyBorder="1" applyAlignment="1" applyProtection="1">
      <alignment horizontal="center"/>
      <protection locked="0" hidden="1"/>
    </xf>
    <xf numFmtId="45" fontId="3" fillId="0" borderId="10" xfId="0" applyNumberFormat="1" applyFont="1" applyBorder="1" applyAlignment="1" applyProtection="1">
      <alignment horizontal="center"/>
      <protection locked="0" hidden="1"/>
    </xf>
    <xf numFmtId="45" fontId="4" fillId="8" borderId="11" xfId="0" applyNumberFormat="1" applyFont="1" applyFill="1" applyBorder="1" applyAlignment="1" applyProtection="1">
      <alignment horizontal="center"/>
      <protection hidden="1"/>
    </xf>
    <xf numFmtId="45" fontId="3" fillId="6" borderId="24" xfId="0" applyNumberFormat="1" applyFont="1" applyFill="1" applyBorder="1" applyAlignment="1" applyProtection="1">
      <alignment horizontal="center"/>
      <protection locked="0" hidden="1"/>
    </xf>
    <xf numFmtId="45" fontId="4" fillId="8" borderId="34" xfId="0" applyNumberFormat="1" applyFont="1" applyFill="1" applyBorder="1" applyAlignment="1" applyProtection="1">
      <alignment horizontal="center"/>
      <protection hidden="1"/>
    </xf>
    <xf numFmtId="45" fontId="3" fillId="6" borderId="10" xfId="0" applyNumberFormat="1" applyFont="1" applyFill="1" applyBorder="1" applyAlignment="1" applyProtection="1">
      <alignment horizontal="center"/>
      <protection locked="0" hidden="1"/>
    </xf>
    <xf numFmtId="21" fontId="4" fillId="9" borderId="37" xfId="0" applyNumberFormat="1" applyFont="1" applyFill="1" applyBorder="1" applyAlignment="1" applyProtection="1">
      <alignment horizontal="center"/>
      <protection hidden="1"/>
    </xf>
    <xf numFmtId="21" fontId="4" fillId="9" borderId="68" xfId="0" applyNumberFormat="1" applyFont="1" applyFill="1" applyBorder="1" applyAlignment="1" applyProtection="1">
      <alignment horizontal="center"/>
      <protection hidden="1"/>
    </xf>
    <xf numFmtId="21" fontId="4" fillId="9" borderId="75" xfId="0" applyNumberFormat="1" applyFont="1" applyFill="1" applyBorder="1" applyAlignment="1" applyProtection="1">
      <alignment horizontal="center"/>
      <protection hidden="1"/>
    </xf>
    <xf numFmtId="21" fontId="4" fillId="9" borderId="38" xfId="0" applyNumberFormat="1" applyFont="1" applyFill="1" applyBorder="1" applyAlignment="1" applyProtection="1">
      <alignment horizontal="center"/>
      <protection hidden="1"/>
    </xf>
    <xf numFmtId="21" fontId="4" fillId="9" borderId="76" xfId="0" applyNumberFormat="1" applyFont="1" applyFill="1" applyBorder="1" applyAlignment="1" applyProtection="1">
      <alignment horizontal="center"/>
      <protection hidden="1"/>
    </xf>
    <xf numFmtId="21" fontId="4" fillId="9" borderId="77" xfId="0" applyNumberFormat="1" applyFont="1" applyFill="1" applyBorder="1" applyAlignment="1" applyProtection="1">
      <alignment horizontal="center"/>
      <protection hidden="1"/>
    </xf>
    <xf numFmtId="49" fontId="3" fillId="6" borderId="27" xfId="0" applyNumberFormat="1" applyFont="1" applyFill="1" applyBorder="1" applyAlignment="1" applyProtection="1">
      <alignment horizontal="center"/>
      <protection locked="0" hidden="1"/>
    </xf>
    <xf numFmtId="49" fontId="3" fillId="0" borderId="27" xfId="0" applyNumberFormat="1" applyFont="1" applyBorder="1" applyAlignment="1" applyProtection="1">
      <alignment horizontal="center"/>
      <protection locked="0" hidden="1"/>
    </xf>
    <xf numFmtId="49" fontId="3" fillId="0" borderId="11" xfId="0" applyNumberFormat="1" applyFont="1" applyBorder="1" applyAlignment="1" applyProtection="1">
      <alignment horizontal="center"/>
      <protection locked="0" hidden="1"/>
    </xf>
    <xf numFmtId="2" fontId="3" fillId="0" borderId="59" xfId="0" applyNumberFormat="1" applyFont="1" applyFill="1" applyBorder="1" applyAlignment="1" applyProtection="1">
      <alignment horizontal="center" vertical="center"/>
      <protection hidden="1"/>
    </xf>
    <xf numFmtId="0" fontId="5" fillId="0" borderId="0" xfId="0" applyFont="1" applyAlignment="1" applyProtection="1">
      <alignment horizontal="center" vertical="center" textRotation="90" wrapText="1"/>
      <protection hidden="1"/>
    </xf>
    <xf numFmtId="0" fontId="31" fillId="0" borderId="0" xfId="0" applyFont="1" applyAlignment="1" applyProtection="1">
      <alignment horizontal="center"/>
      <protection locked="0" hidden="1"/>
    </xf>
    <xf numFmtId="167" fontId="0" fillId="0" borderId="0" xfId="0" applyNumberFormat="1" applyAlignment="1" applyProtection="1">
      <alignment horizontal="center"/>
      <protection locked="0" hidden="1"/>
    </xf>
    <xf numFmtId="0" fontId="0" fillId="0" borderId="0" xfId="0" applyAlignment="1" applyProtection="1">
      <alignment horizontal="center"/>
      <protection locked="0" hidden="1"/>
    </xf>
    <xf numFmtId="0" fontId="2" fillId="3" borderId="0" xfId="0" applyFont="1" applyFill="1" applyAlignment="1" applyProtection="1">
      <alignment horizontal="center"/>
      <protection hidden="1"/>
    </xf>
    <xf numFmtId="49" fontId="2" fillId="3" borderId="0" xfId="0" applyNumberFormat="1" applyFont="1" applyFill="1" applyAlignment="1" applyProtection="1">
      <alignment horizontal="center"/>
      <protection hidden="1"/>
    </xf>
    <xf numFmtId="0" fontId="28" fillId="0" borderId="0" xfId="0" applyFont="1" applyFill="1" applyAlignment="1" applyProtection="1">
      <alignment horizontal="right"/>
      <protection hidden="1"/>
    </xf>
    <xf numFmtId="14" fontId="28" fillId="0" borderId="0" xfId="0" applyNumberFormat="1" applyFont="1" applyFill="1" applyAlignment="1" applyProtection="1">
      <alignment horizontal="center"/>
      <protection locked="0" hidden="1"/>
    </xf>
    <xf numFmtId="14" fontId="29" fillId="0" borderId="0" xfId="0" applyNumberFormat="1" applyFont="1" applyFill="1" applyAlignment="1" applyProtection="1">
      <alignment horizontal="center"/>
      <protection locked="0" hidden="1"/>
    </xf>
    <xf numFmtId="0" fontId="28" fillId="0" borderId="0" xfId="0" applyFont="1" applyFill="1" applyAlignment="1" applyProtection="1">
      <alignment horizontal="center"/>
      <protection locked="0" hidden="1"/>
    </xf>
    <xf numFmtId="14" fontId="28" fillId="0" borderId="0" xfId="0" applyNumberFormat="1" applyFont="1" applyFill="1" applyAlignment="1" applyProtection="1">
      <alignment horizontal="right"/>
      <protection hidden="1"/>
    </xf>
    <xf numFmtId="0" fontId="6" fillId="0" borderId="42" xfId="0" applyFont="1" applyBorder="1" applyAlignment="1" applyProtection="1">
      <alignment horizontal="center" vertical="center" wrapText="1"/>
      <protection hidden="1"/>
    </xf>
    <xf numFmtId="0" fontId="6" fillId="0" borderId="44" xfId="0" applyFont="1" applyBorder="1" applyAlignment="1" applyProtection="1">
      <alignment horizontal="center" vertical="center" wrapText="1"/>
      <protection hidden="1"/>
    </xf>
    <xf numFmtId="0" fontId="6" fillId="0" borderId="41" xfId="0" applyFont="1" applyBorder="1" applyAlignment="1" applyProtection="1">
      <alignment horizontal="center" vertical="center" wrapText="1"/>
      <protection hidden="1"/>
    </xf>
    <xf numFmtId="0" fontId="6" fillId="0" borderId="45" xfId="0" applyFont="1" applyBorder="1" applyAlignment="1" applyProtection="1">
      <alignment horizontal="center" vertical="center" wrapText="1"/>
      <protection hidden="1"/>
    </xf>
    <xf numFmtId="14" fontId="4" fillId="0" borderId="66" xfId="0" applyNumberFormat="1" applyFont="1" applyBorder="1" applyAlignment="1" applyProtection="1">
      <alignment horizontal="center"/>
      <protection hidden="1"/>
    </xf>
    <xf numFmtId="0" fontId="4" fillId="0" borderId="67" xfId="0" applyFont="1" applyBorder="1" applyAlignment="1" applyProtection="1">
      <alignment horizontal="center"/>
      <protection hidden="1"/>
    </xf>
    <xf numFmtId="20" fontId="2" fillId="3" borderId="0" xfId="0" applyNumberFormat="1" applyFont="1" applyFill="1" applyAlignment="1" applyProtection="1">
      <alignment horizontal="center"/>
      <protection hidden="1"/>
    </xf>
    <xf numFmtId="47" fontId="5" fillId="0" borderId="52" xfId="0" applyNumberFormat="1" applyFont="1" applyBorder="1" applyAlignment="1" applyProtection="1">
      <alignment horizontal="center" vertical="center" textRotation="90" wrapText="1"/>
      <protection hidden="1"/>
    </xf>
    <xf numFmtId="47" fontId="5" fillId="0" borderId="7" xfId="0" applyNumberFormat="1" applyFont="1" applyBorder="1" applyAlignment="1" applyProtection="1">
      <alignment horizontal="center" vertical="center" textRotation="90" wrapText="1"/>
      <protection hidden="1"/>
    </xf>
    <xf numFmtId="0" fontId="6" fillId="0" borderId="42" xfId="0" applyFont="1" applyBorder="1" applyAlignment="1" applyProtection="1">
      <alignment horizontal="center" vertical="center" textRotation="90" wrapText="1"/>
      <protection hidden="1"/>
    </xf>
    <xf numFmtId="0" fontId="6" fillId="0" borderId="79" xfId="0" applyFont="1" applyBorder="1" applyAlignment="1" applyProtection="1">
      <alignment horizontal="center" vertical="center" textRotation="90" wrapText="1"/>
      <protection hidden="1"/>
    </xf>
    <xf numFmtId="165" fontId="5" fillId="0" borderId="51" xfId="0" applyNumberFormat="1" applyFont="1" applyBorder="1" applyAlignment="1" applyProtection="1">
      <alignment horizontal="center" vertical="center" textRotation="90" wrapText="1"/>
      <protection hidden="1"/>
    </xf>
    <xf numFmtId="165" fontId="5" fillId="0" borderId="47" xfId="0" applyNumberFormat="1" applyFont="1" applyBorder="1" applyAlignment="1" applyProtection="1">
      <alignment horizontal="center" vertical="center" textRotation="90" wrapText="1"/>
      <protection hidden="1"/>
    </xf>
    <xf numFmtId="165" fontId="5" fillId="0" borderId="65" xfId="0" applyNumberFormat="1" applyFont="1" applyBorder="1" applyAlignment="1" applyProtection="1">
      <alignment horizontal="center" vertical="center" textRotation="90" wrapText="1"/>
      <protection hidden="1"/>
    </xf>
    <xf numFmtId="165" fontId="5" fillId="0" borderId="5" xfId="0" applyNumberFormat="1" applyFont="1" applyBorder="1" applyAlignment="1" applyProtection="1">
      <alignment horizontal="center" vertical="center" textRotation="90" wrapText="1"/>
      <protection hidden="1"/>
    </xf>
    <xf numFmtId="165" fontId="5" fillId="0" borderId="63" xfId="1" applyNumberFormat="1" applyFont="1" applyBorder="1" applyAlignment="1" applyProtection="1">
      <alignment horizontal="center" vertical="center" textRotation="90" wrapText="1"/>
      <protection hidden="1"/>
    </xf>
    <xf numFmtId="165" fontId="5" fillId="0" borderId="72" xfId="1" applyNumberFormat="1" applyFont="1" applyBorder="1" applyAlignment="1" applyProtection="1">
      <alignment horizontal="center" vertical="center" textRotation="90" wrapText="1"/>
      <protection hidden="1"/>
    </xf>
    <xf numFmtId="20" fontId="5" fillId="0" borderId="1" xfId="0" applyNumberFormat="1" applyFont="1" applyBorder="1" applyAlignment="1" applyProtection="1">
      <alignment horizontal="center" vertical="center"/>
      <protection hidden="1"/>
    </xf>
    <xf numFmtId="20" fontId="0" fillId="0" borderId="30" xfId="0" applyNumberFormat="1" applyBorder="1" applyAlignment="1" applyProtection="1">
      <alignment horizontal="center" vertical="center"/>
      <protection hidden="1"/>
    </xf>
    <xf numFmtId="20" fontId="0" fillId="0" borderId="14" xfId="0" applyNumberForma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165" fontId="5" fillId="0" borderId="78" xfId="0" applyNumberFormat="1" applyFont="1" applyBorder="1" applyAlignment="1" applyProtection="1">
      <alignment horizontal="center" vertical="center" textRotation="90" wrapText="1"/>
      <protection hidden="1"/>
    </xf>
    <xf numFmtId="14" fontId="4" fillId="0" borderId="42" xfId="0" applyNumberFormat="1" applyFont="1" applyBorder="1" applyAlignment="1" applyProtection="1">
      <alignment horizontal="center"/>
      <protection hidden="1"/>
    </xf>
    <xf numFmtId="0" fontId="4" fillId="0" borderId="44" xfId="0" applyFont="1" applyBorder="1" applyAlignment="1" applyProtection="1">
      <alignment horizontal="center"/>
      <protection hidden="1"/>
    </xf>
    <xf numFmtId="0" fontId="4" fillId="0" borderId="66" xfId="0" applyFont="1" applyFill="1" applyBorder="1" applyAlignment="1" applyProtection="1">
      <alignment horizontal="center" vertical="center"/>
      <protection hidden="1"/>
    </xf>
    <xf numFmtId="0" fontId="4" fillId="0" borderId="67" xfId="0" applyFont="1" applyFill="1" applyBorder="1" applyAlignment="1" applyProtection="1">
      <alignment horizontal="center" vertical="center"/>
      <protection hidden="1"/>
    </xf>
    <xf numFmtId="0" fontId="28" fillId="0" borderId="0" xfId="0" applyFont="1" applyFill="1" applyAlignment="1" applyProtection="1">
      <alignment horizontal="center"/>
      <protection hidden="1"/>
    </xf>
    <xf numFmtId="14" fontId="28" fillId="0" borderId="0" xfId="0" applyNumberFormat="1" applyFont="1" applyFill="1" applyAlignment="1" applyProtection="1">
      <alignment horizontal="center"/>
      <protection hidden="1"/>
    </xf>
    <xf numFmtId="0" fontId="2" fillId="3" borderId="0" xfId="0" applyFont="1" applyFill="1" applyAlignment="1">
      <alignment horizontal="center"/>
    </xf>
    <xf numFmtId="0" fontId="8" fillId="0" borderId="0" xfId="0" applyFont="1" applyBorder="1" applyAlignment="1" applyProtection="1">
      <alignment horizontal="center" vertical="center" wrapText="1"/>
      <protection hidden="1"/>
    </xf>
    <xf numFmtId="0" fontId="17" fillId="0" borderId="5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46" xfId="0" applyFont="1" applyBorder="1" applyAlignment="1" applyProtection="1">
      <alignment horizontal="center" textRotation="90" wrapText="1"/>
      <protection hidden="1"/>
    </xf>
    <xf numFmtId="0" fontId="17" fillId="0" borderId="10" xfId="0" applyFont="1" applyBorder="1" applyAlignment="1" applyProtection="1">
      <alignment horizontal="center" textRotation="90" wrapText="1"/>
      <protection hidden="1"/>
    </xf>
    <xf numFmtId="0" fontId="17" fillId="0" borderId="68" xfId="0" applyFont="1" applyBorder="1" applyAlignment="1" applyProtection="1">
      <alignment horizontal="center" textRotation="90" wrapText="1"/>
      <protection hidden="1"/>
    </xf>
    <xf numFmtId="0" fontId="17" fillId="0" borderId="38" xfId="0" applyFont="1" applyBorder="1" applyAlignment="1" applyProtection="1">
      <alignment horizontal="center" textRotation="90" wrapText="1"/>
      <protection hidden="1"/>
    </xf>
    <xf numFmtId="0" fontId="17" fillId="0" borderId="29" xfId="0" applyFont="1" applyBorder="1" applyAlignment="1" applyProtection="1">
      <alignment horizontal="center" textRotation="90" wrapText="1"/>
      <protection hidden="1"/>
    </xf>
    <xf numFmtId="0" fontId="17" fillId="0" borderId="9" xfId="0" applyFont="1" applyBorder="1" applyAlignment="1" applyProtection="1">
      <alignment horizontal="center" textRotation="90" wrapText="1"/>
      <protection hidden="1"/>
    </xf>
    <xf numFmtId="0" fontId="17" fillId="0" borderId="54" xfId="0" applyFont="1" applyBorder="1" applyAlignment="1" applyProtection="1">
      <alignment horizontal="center" textRotation="90" wrapText="1"/>
      <protection hidden="1"/>
    </xf>
    <xf numFmtId="0" fontId="17" fillId="0" borderId="11" xfId="0" applyFont="1" applyBorder="1" applyAlignment="1" applyProtection="1">
      <alignment horizontal="center" textRotation="90" wrapText="1"/>
      <protection hidden="1"/>
    </xf>
    <xf numFmtId="0" fontId="18" fillId="0" borderId="28" xfId="0" applyFont="1" applyBorder="1" applyAlignment="1" applyProtection="1">
      <alignment horizontal="center" vertical="center" wrapText="1"/>
      <protection hidden="1"/>
    </xf>
    <xf numFmtId="0" fontId="18" fillId="0" borderId="24" xfId="0" applyFont="1" applyBorder="1" applyAlignment="1" applyProtection="1">
      <alignment horizontal="center" vertical="center" wrapText="1"/>
      <protection hidden="1"/>
    </xf>
    <xf numFmtId="0" fontId="18" fillId="0" borderId="25" xfId="0" applyFont="1" applyBorder="1" applyAlignment="1" applyProtection="1">
      <alignment horizontal="center" vertical="center" wrapText="1"/>
      <protection hidden="1"/>
    </xf>
    <xf numFmtId="0" fontId="18" fillId="0" borderId="29" xfId="0" applyFont="1" applyBorder="1" applyAlignment="1" applyProtection="1">
      <alignment horizontal="center" vertical="center" wrapText="1"/>
      <protection hidden="1"/>
    </xf>
    <xf numFmtId="0" fontId="18" fillId="0" borderId="46" xfId="0" applyFont="1" applyBorder="1" applyAlignment="1" applyProtection="1">
      <alignment horizontal="center" vertical="center" wrapText="1"/>
      <protection hidden="1"/>
    </xf>
    <xf numFmtId="0" fontId="18" fillId="0" borderId="54" xfId="0" applyFont="1" applyBorder="1" applyAlignment="1" applyProtection="1">
      <alignment horizontal="center" vertical="center" wrapText="1"/>
      <protection hidden="1"/>
    </xf>
    <xf numFmtId="0" fontId="17" fillId="0" borderId="28" xfId="0" applyFont="1" applyBorder="1" applyAlignment="1" applyProtection="1">
      <alignment horizontal="justify" vertical="center" wrapText="1"/>
      <protection hidden="1"/>
    </xf>
    <xf numFmtId="0" fontId="17" fillId="0" borderId="24" xfId="0" applyFont="1" applyBorder="1" applyAlignment="1" applyProtection="1">
      <alignment horizontal="justify" vertical="center" wrapText="1"/>
      <protection hidden="1"/>
    </xf>
    <xf numFmtId="0" fontId="17" fillId="0" borderId="25" xfId="0" applyFont="1" applyBorder="1" applyAlignment="1" applyProtection="1">
      <alignment horizontal="justify" vertical="center" wrapText="1"/>
      <protection hidden="1"/>
    </xf>
    <xf numFmtId="0" fontId="17" fillId="0" borderId="29" xfId="0" applyFont="1" applyBorder="1" applyAlignment="1" applyProtection="1">
      <alignment horizontal="justify" vertical="center" wrapText="1"/>
      <protection hidden="1"/>
    </xf>
    <xf numFmtId="0" fontId="17" fillId="0" borderId="46" xfId="0" applyFont="1" applyBorder="1" applyAlignment="1" applyProtection="1">
      <alignment horizontal="justify" vertical="center" wrapText="1"/>
      <protection hidden="1"/>
    </xf>
    <xf numFmtId="0" fontId="17" fillId="0" borderId="54" xfId="0" applyFont="1" applyBorder="1" applyAlignment="1" applyProtection="1">
      <alignment horizontal="justify" vertical="center" wrapText="1"/>
      <protection hidden="1"/>
    </xf>
    <xf numFmtId="0" fontId="17" fillId="0" borderId="12" xfId="0" applyFont="1" applyBorder="1" applyAlignment="1" applyProtection="1">
      <alignment horizontal="center" vertical="center" wrapText="1"/>
      <protection hidden="1"/>
    </xf>
    <xf numFmtId="0" fontId="17" fillId="0" borderId="24" xfId="0" applyFont="1" applyBorder="1" applyAlignment="1" applyProtection="1">
      <alignment horizontal="center" vertical="center" wrapText="1"/>
      <protection hidden="1"/>
    </xf>
    <xf numFmtId="0" fontId="17" fillId="0" borderId="37" xfId="0" applyFont="1" applyBorder="1" applyAlignment="1" applyProtection="1">
      <alignment horizontal="center" vertical="center" wrapText="1"/>
      <protection hidden="1"/>
    </xf>
    <xf numFmtId="0" fontId="4" fillId="0" borderId="45" xfId="0" applyFont="1" applyBorder="1" applyAlignment="1" applyProtection="1">
      <alignment horizontal="center" vertical="center"/>
      <protection hidden="1"/>
    </xf>
    <xf numFmtId="0" fontId="15" fillId="0" borderId="42" xfId="0" applyFont="1" applyBorder="1" applyAlignment="1" applyProtection="1">
      <alignment horizontal="left" vertical="center" wrapText="1" indent="1"/>
      <protection hidden="1"/>
    </xf>
    <xf numFmtId="0" fontId="15" fillId="0" borderId="43" xfId="0" applyFont="1" applyBorder="1" applyAlignment="1" applyProtection="1">
      <alignment horizontal="left" vertical="center" wrapText="1" indent="1"/>
      <protection hidden="1"/>
    </xf>
    <xf numFmtId="0" fontId="15" fillId="0" borderId="41" xfId="0" applyFont="1" applyBorder="1" applyAlignment="1" applyProtection="1">
      <alignment horizontal="left" vertical="center" wrapText="1" indent="1"/>
      <protection hidden="1"/>
    </xf>
    <xf numFmtId="0" fontId="15" fillId="0" borderId="0" xfId="0" applyFont="1" applyBorder="1" applyAlignment="1" applyProtection="1">
      <alignment horizontal="left" vertical="center" wrapText="1" indent="1"/>
      <protection hidden="1"/>
    </xf>
    <xf numFmtId="0" fontId="17" fillId="0" borderId="43" xfId="0" applyFont="1" applyBorder="1" applyAlignment="1" applyProtection="1">
      <alignment horizontal="right" vertical="center" wrapText="1"/>
      <protection hidden="1"/>
    </xf>
    <xf numFmtId="0" fontId="17" fillId="0" borderId="44" xfId="0" applyFont="1" applyBorder="1" applyAlignment="1" applyProtection="1">
      <alignment horizontal="right" vertical="center" wrapText="1"/>
      <protection hidden="1"/>
    </xf>
    <xf numFmtId="0" fontId="17" fillId="0" borderId="0" xfId="0" applyFont="1" applyBorder="1" applyAlignment="1" applyProtection="1">
      <alignment horizontal="right" vertical="center" wrapText="1"/>
      <protection hidden="1"/>
    </xf>
    <xf numFmtId="0" fontId="17" fillId="0" borderId="45" xfId="0" applyFont="1" applyBorder="1" applyAlignment="1" applyProtection="1">
      <alignment horizontal="right" vertical="center" wrapText="1"/>
      <protection hidden="1"/>
    </xf>
    <xf numFmtId="0" fontId="17" fillId="0" borderId="78" xfId="0" applyFont="1" applyBorder="1" applyAlignment="1" applyProtection="1">
      <alignment horizontal="left" vertical="center" wrapText="1" indent="1"/>
      <protection hidden="1"/>
    </xf>
    <xf numFmtId="0" fontId="17" fillId="0" borderId="7" xfId="0" applyFont="1" applyBorder="1" applyAlignment="1" applyProtection="1">
      <alignment horizontal="left" vertical="center" wrapText="1" indent="1"/>
      <protection hidden="1"/>
    </xf>
    <xf numFmtId="0" fontId="17" fillId="0" borderId="77" xfId="0" applyFont="1" applyBorder="1" applyAlignment="1" applyProtection="1">
      <alignment horizontal="left" vertical="center" wrapText="1" indent="1"/>
      <protection hidden="1"/>
    </xf>
    <xf numFmtId="0" fontId="8" fillId="0" borderId="52" xfId="0" applyFont="1" applyBorder="1" applyAlignment="1" applyProtection="1">
      <alignment horizontal="left" vertical="center" wrapText="1"/>
      <protection hidden="1"/>
    </xf>
    <xf numFmtId="0" fontId="8" fillId="0" borderId="6" xfId="0" applyFont="1" applyBorder="1" applyAlignment="1" applyProtection="1">
      <alignment horizontal="left" vertical="center" wrapText="1"/>
      <protection hidden="1"/>
    </xf>
    <xf numFmtId="1" fontId="18" fillId="0" borderId="63" xfId="0" applyNumberFormat="1" applyFont="1" applyBorder="1" applyAlignment="1" applyProtection="1">
      <alignment horizontal="center" vertical="center" wrapText="1"/>
      <protection hidden="1"/>
    </xf>
    <xf numFmtId="1" fontId="18" fillId="0" borderId="8" xfId="0" applyNumberFormat="1" applyFont="1" applyBorder="1" applyAlignment="1" applyProtection="1">
      <alignment horizontal="center" vertical="center" wrapText="1"/>
      <protection hidden="1"/>
    </xf>
    <xf numFmtId="0" fontId="17" fillId="0" borderId="29"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46"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42" xfId="0" applyFont="1" applyBorder="1" applyAlignment="1" applyProtection="1">
      <alignment horizontal="justify" vertical="center" wrapText="1"/>
      <protection hidden="1"/>
    </xf>
    <xf numFmtId="0" fontId="0" fillId="0" borderId="43" xfId="0" applyBorder="1" applyProtection="1">
      <protection hidden="1"/>
    </xf>
    <xf numFmtId="0" fontId="0" fillId="0" borderId="44" xfId="0" applyBorder="1" applyProtection="1">
      <protection hidden="1"/>
    </xf>
    <xf numFmtId="0" fontId="0" fillId="0" borderId="41" xfId="0" applyBorder="1" applyProtection="1">
      <protection hidden="1"/>
    </xf>
    <xf numFmtId="0" fontId="0" fillId="0" borderId="0" xfId="0" applyProtection="1">
      <protection hidden="1"/>
    </xf>
    <xf numFmtId="0" fontId="0" fillId="0" borderId="45" xfId="0" applyBorder="1" applyProtection="1">
      <protection hidden="1"/>
    </xf>
    <xf numFmtId="0" fontId="0" fillId="0" borderId="73" xfId="0" applyBorder="1" applyProtection="1">
      <protection hidden="1"/>
    </xf>
    <xf numFmtId="0" fontId="0" fillId="0" borderId="71" xfId="0" applyBorder="1" applyProtection="1">
      <protection hidden="1"/>
    </xf>
    <xf numFmtId="0" fontId="0" fillId="0" borderId="74" xfId="0" applyBorder="1" applyProtection="1">
      <protection hidden="1"/>
    </xf>
    <xf numFmtId="0" fontId="17" fillId="0" borderId="28" xfId="0" applyFont="1" applyBorder="1" applyAlignment="1" applyProtection="1">
      <alignment horizontal="center" vertical="center" wrapText="1"/>
      <protection hidden="1"/>
    </xf>
    <xf numFmtId="0" fontId="17" fillId="0" borderId="25" xfId="0" applyFont="1" applyBorder="1" applyAlignment="1" applyProtection="1">
      <alignment horizontal="center" vertical="center" wrapText="1"/>
      <protection hidden="1"/>
    </xf>
    <xf numFmtId="0" fontId="17" fillId="0" borderId="15" xfId="0" applyFont="1" applyBorder="1" applyAlignment="1" applyProtection="1">
      <alignment horizontal="center" textRotation="90" wrapText="1"/>
      <protection hidden="1"/>
    </xf>
    <xf numFmtId="0" fontId="17" fillId="0" borderId="21" xfId="0" applyFont="1" applyBorder="1" applyAlignment="1" applyProtection="1">
      <alignment horizontal="center" textRotation="90" wrapText="1"/>
      <protection hidden="1"/>
    </xf>
    <xf numFmtId="0" fontId="17" fillId="0" borderId="18" xfId="0" applyFont="1" applyBorder="1" applyAlignment="1" applyProtection="1">
      <alignment horizontal="center" vertical="center" wrapText="1"/>
      <protection hidden="1"/>
    </xf>
    <xf numFmtId="0" fontId="17" fillId="0" borderId="32" xfId="0" applyFont="1" applyBorder="1" applyAlignment="1" applyProtection="1">
      <alignment horizontal="center" vertical="center" wrapText="1"/>
      <protection hidden="1"/>
    </xf>
    <xf numFmtId="0" fontId="17" fillId="0" borderId="20" xfId="0" applyFont="1" applyBorder="1" applyAlignment="1" applyProtection="1">
      <alignment horizontal="center" vertical="center" wrapText="1"/>
      <protection hidden="1"/>
    </xf>
    <xf numFmtId="0" fontId="17" fillId="0" borderId="73"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74" xfId="0" applyFont="1" applyBorder="1" applyAlignment="1" applyProtection="1">
      <alignment horizontal="center" vertical="center" wrapText="1"/>
      <protection hidden="1"/>
    </xf>
    <xf numFmtId="0" fontId="19" fillId="0" borderId="35" xfId="0" applyFont="1" applyBorder="1" applyAlignment="1" applyProtection="1">
      <alignment horizontal="center" vertical="center" wrapText="1"/>
      <protection hidden="1"/>
    </xf>
    <xf numFmtId="0" fontId="19" fillId="0" borderId="9" xfId="0" applyFont="1" applyBorder="1" applyAlignment="1" applyProtection="1">
      <alignment horizontal="center" vertical="center" wrapText="1"/>
      <protection hidden="1"/>
    </xf>
    <xf numFmtId="0" fontId="8" fillId="0" borderId="36"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19" fillId="0" borderId="28" xfId="0" applyFont="1" applyBorder="1" applyAlignment="1" applyProtection="1">
      <alignment horizontal="center" vertical="center" wrapText="1"/>
      <protection hidden="1"/>
    </xf>
    <xf numFmtId="0" fontId="8" fillId="0" borderId="24" xfId="0" applyFont="1" applyBorder="1" applyAlignment="1" applyProtection="1">
      <alignment horizontal="left" vertical="center" wrapText="1"/>
      <protection hidden="1"/>
    </xf>
    <xf numFmtId="0" fontId="8" fillId="0" borderId="41" xfId="0" applyFont="1" applyBorder="1" applyAlignment="1" applyProtection="1">
      <alignment horizontal="center" vertical="center" wrapText="1"/>
      <protection hidden="1"/>
    </xf>
    <xf numFmtId="0" fontId="8" fillId="0" borderId="41" xfId="0" applyNumberFormat="1" applyFont="1" applyBorder="1" applyAlignment="1" applyProtection="1">
      <alignment horizontal="center" vertical="center" wrapText="1"/>
      <protection hidden="1"/>
    </xf>
    <xf numFmtId="0" fontId="8" fillId="0" borderId="0" xfId="0" applyNumberFormat="1" applyFont="1" applyBorder="1" applyAlignment="1" applyProtection="1">
      <alignment horizontal="center" vertical="center" wrapText="1"/>
      <protection hidden="1"/>
    </xf>
    <xf numFmtId="0" fontId="8" fillId="0" borderId="79" xfId="0" applyNumberFormat="1" applyFont="1" applyBorder="1" applyAlignment="1" applyProtection="1">
      <alignment horizontal="center" vertical="center" wrapText="1"/>
      <protection hidden="1"/>
    </xf>
    <xf numFmtId="0" fontId="8" fillId="0" borderId="4" xfId="0" applyNumberFormat="1" applyFont="1" applyBorder="1" applyAlignment="1" applyProtection="1">
      <alignment horizontal="center" vertical="center" wrapText="1"/>
      <protection hidden="1"/>
    </xf>
    <xf numFmtId="0" fontId="4" fillId="0" borderId="80" xfId="0" applyFont="1" applyBorder="1" applyAlignment="1" applyProtection="1">
      <alignment horizontal="center" vertical="center"/>
      <protection hidden="1"/>
    </xf>
    <xf numFmtId="0" fontId="8" fillId="0" borderId="24"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18" fillId="0" borderId="41" xfId="0" applyFont="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18" fillId="0" borderId="45" xfId="0" applyFont="1" applyBorder="1" applyAlignment="1" applyProtection="1">
      <alignment horizontal="center" vertical="center" wrapText="1"/>
      <protection hidden="1"/>
    </xf>
    <xf numFmtId="0" fontId="18" fillId="0" borderId="73" xfId="0" applyFont="1" applyBorder="1" applyAlignment="1" applyProtection="1">
      <alignment horizontal="center" vertical="center" wrapText="1"/>
      <protection hidden="1"/>
    </xf>
    <xf numFmtId="0" fontId="18" fillId="0" borderId="71" xfId="0" applyFont="1" applyBorder="1" applyAlignment="1" applyProtection="1">
      <alignment horizontal="center" vertical="center" wrapText="1"/>
      <protection hidden="1"/>
    </xf>
    <xf numFmtId="0" fontId="18" fillId="0" borderId="74" xfId="0" applyFont="1" applyBorder="1" applyAlignment="1" applyProtection="1">
      <alignment horizontal="center" vertical="center" wrapText="1"/>
      <protection hidden="1"/>
    </xf>
    <xf numFmtId="0" fontId="17" fillId="0" borderId="41"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45" xfId="0" applyFont="1" applyBorder="1" applyAlignment="1" applyProtection="1">
      <alignment horizontal="center" vertical="center" wrapText="1"/>
      <protection hidden="1"/>
    </xf>
    <xf numFmtId="0" fontId="17" fillId="0" borderId="79"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80" xfId="0" applyFont="1" applyBorder="1" applyAlignment="1" applyProtection="1">
      <alignment horizontal="center" vertical="center" wrapText="1"/>
      <protection hidden="1"/>
    </xf>
    <xf numFmtId="0" fontId="8" fillId="0" borderId="36" xfId="0" applyFont="1" applyBorder="1" applyAlignment="1" applyProtection="1">
      <alignment horizontal="left" vertical="center" wrapText="1" indent="1"/>
      <protection hidden="1"/>
    </xf>
    <xf numFmtId="0" fontId="8" fillId="0" borderId="52" xfId="0" applyFont="1" applyBorder="1" applyAlignment="1" applyProtection="1">
      <alignment horizontal="left" vertical="center" wrapText="1" indent="1"/>
      <protection hidden="1"/>
    </xf>
    <xf numFmtId="0" fontId="8" fillId="0" borderId="6" xfId="0" applyFont="1" applyBorder="1" applyAlignment="1" applyProtection="1">
      <alignment horizontal="left" vertical="center" wrapText="1" indent="1"/>
      <protection hidden="1"/>
    </xf>
    <xf numFmtId="0" fontId="17" fillId="0" borderId="35" xfId="0" applyFont="1" applyBorder="1" applyAlignment="1" applyProtection="1">
      <alignment horizontal="center" textRotation="90" wrapText="1"/>
      <protection hidden="1"/>
    </xf>
    <xf numFmtId="0" fontId="17" fillId="0" borderId="34" xfId="0" applyFont="1" applyBorder="1" applyAlignment="1" applyProtection="1">
      <alignment horizontal="center" textRotation="90" wrapText="1"/>
      <protection hidden="1"/>
    </xf>
    <xf numFmtId="0" fontId="17" fillId="0" borderId="64" xfId="0" applyFont="1" applyBorder="1" applyAlignment="1" applyProtection="1">
      <alignment horizontal="center" textRotation="90" wrapText="1"/>
      <protection hidden="1"/>
    </xf>
    <xf numFmtId="0" fontId="17" fillId="0" borderId="59" xfId="0" applyFont="1" applyBorder="1" applyAlignment="1" applyProtection="1">
      <alignment horizontal="center" textRotation="90" wrapText="1"/>
      <protection hidden="1"/>
    </xf>
    <xf numFmtId="0" fontId="17" fillId="0" borderId="36" xfId="0" applyFont="1" applyBorder="1" applyAlignment="1" applyProtection="1">
      <alignment horizontal="center" textRotation="90" wrapText="1"/>
      <protection hidden="1"/>
    </xf>
    <xf numFmtId="0" fontId="17" fillId="0" borderId="4" xfId="0" applyFont="1" applyBorder="1" applyAlignment="1" applyProtection="1">
      <alignment horizontal="right" vertical="center" wrapText="1"/>
      <protection hidden="1"/>
    </xf>
    <xf numFmtId="0" fontId="17" fillId="0" borderId="80" xfId="0" applyFont="1" applyBorder="1" applyAlignment="1" applyProtection="1">
      <alignment horizontal="right" vertical="center" wrapText="1"/>
      <protection hidden="1"/>
    </xf>
    <xf numFmtId="0" fontId="15" fillId="0" borderId="42" xfId="0" applyFont="1" applyBorder="1" applyAlignment="1" applyProtection="1">
      <alignment horizontal="left" vertical="center" wrapText="1"/>
      <protection hidden="1"/>
    </xf>
    <xf numFmtId="0" fontId="15" fillId="0" borderId="43" xfId="0" applyFont="1" applyBorder="1" applyAlignment="1" applyProtection="1">
      <alignment horizontal="left" vertical="center" wrapText="1"/>
      <protection hidden="1"/>
    </xf>
    <xf numFmtId="0" fontId="15" fillId="0" borderId="41"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7" fillId="0" borderId="79"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5" xfId="0" applyFont="1" applyBorder="1" applyAlignment="1" applyProtection="1">
      <alignment horizontal="left" vertical="center" wrapText="1" indent="1"/>
      <protection hidden="1"/>
    </xf>
    <xf numFmtId="0" fontId="17" fillId="0" borderId="6" xfId="0" applyFont="1" applyBorder="1" applyAlignment="1" applyProtection="1">
      <alignment horizontal="left" vertical="center" wrapText="1" indent="1"/>
      <protection hidden="1"/>
    </xf>
    <xf numFmtId="0" fontId="17" fillId="0" borderId="62" xfId="0" applyFont="1" applyBorder="1" applyAlignment="1" applyProtection="1">
      <alignment horizontal="left" vertical="center" wrapText="1" indent="1"/>
      <protection hidden="1"/>
    </xf>
    <xf numFmtId="0" fontId="18" fillId="0" borderId="35" xfId="0" applyFont="1" applyBorder="1" applyAlignment="1" applyProtection="1">
      <alignment horizontal="center" vertical="center" wrapText="1"/>
      <protection hidden="1"/>
    </xf>
    <xf numFmtId="0" fontId="18" fillId="0" borderId="36" xfId="0" applyFont="1" applyBorder="1" applyAlignment="1" applyProtection="1">
      <alignment horizontal="center" vertical="center" wrapText="1"/>
      <protection hidden="1"/>
    </xf>
    <xf numFmtId="0" fontId="18" fillId="0" borderId="34" xfId="0" applyFont="1" applyBorder="1" applyAlignment="1" applyProtection="1">
      <alignment horizontal="center" vertical="center" wrapText="1"/>
      <protection hidden="1"/>
    </xf>
    <xf numFmtId="0" fontId="17" fillId="0" borderId="41" xfId="0" applyFont="1" applyBorder="1" applyAlignment="1" applyProtection="1">
      <alignment horizontal="justify" vertical="center" wrapText="1"/>
      <protection hidden="1"/>
    </xf>
    <xf numFmtId="0" fontId="0" fillId="0" borderId="0" xfId="0" applyBorder="1" applyProtection="1">
      <protection hidden="1"/>
    </xf>
    <xf numFmtId="0" fontId="17" fillId="0" borderId="39" xfId="0" applyFont="1" applyBorder="1" applyAlignment="1" applyProtection="1">
      <alignment horizontal="center" vertical="center" wrapText="1"/>
      <protection hidden="1"/>
    </xf>
    <xf numFmtId="0" fontId="17" fillId="0" borderId="36" xfId="0" applyFont="1" applyBorder="1" applyAlignment="1" applyProtection="1">
      <alignment horizontal="center" vertical="center" wrapText="1"/>
      <protection hidden="1"/>
    </xf>
    <xf numFmtId="0" fontId="17" fillId="0" borderId="40" xfId="0"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17" fillId="0" borderId="75" xfId="0" applyFont="1" applyBorder="1" applyAlignment="1" applyProtection="1">
      <alignment horizontal="center" vertical="center" textRotation="90" wrapText="1"/>
      <protection hidden="1"/>
    </xf>
    <xf numFmtId="0" fontId="17" fillId="0" borderId="32" xfId="0" applyFont="1" applyBorder="1" applyAlignment="1" applyProtection="1">
      <alignment horizontal="center" vertical="center" textRotation="90" wrapText="1"/>
      <protection hidden="1"/>
    </xf>
    <xf numFmtId="0" fontId="17" fillId="0" borderId="19" xfId="0" applyFont="1" applyBorder="1" applyAlignment="1" applyProtection="1">
      <alignment horizontal="center" vertical="center" textRotation="90" wrapText="1"/>
      <protection hidden="1"/>
    </xf>
    <xf numFmtId="0" fontId="17" fillId="0" borderId="77" xfId="0" applyFont="1" applyBorder="1" applyAlignment="1" applyProtection="1">
      <alignment horizontal="center" vertical="center" textRotation="90" wrapText="1"/>
      <protection hidden="1"/>
    </xf>
    <xf numFmtId="0" fontId="17" fillId="0" borderId="0" xfId="0" applyFont="1" applyBorder="1" applyAlignment="1" applyProtection="1">
      <alignment horizontal="center" vertical="center" textRotation="90" wrapText="1"/>
      <protection hidden="1"/>
    </xf>
    <xf numFmtId="0" fontId="17" fillId="0" borderId="55" xfId="0" applyFont="1" applyBorder="1" applyAlignment="1" applyProtection="1">
      <alignment horizontal="center" vertical="center" textRotation="90" wrapText="1"/>
      <protection hidden="1"/>
    </xf>
    <xf numFmtId="0" fontId="17" fillId="0" borderId="62" xfId="0" applyFont="1" applyBorder="1" applyAlignment="1" applyProtection="1">
      <alignment horizontal="center" vertical="center" textRotation="90" wrapText="1"/>
      <protection hidden="1"/>
    </xf>
    <xf numFmtId="0" fontId="17" fillId="0" borderId="4" xfId="0" applyFont="1" applyBorder="1" applyAlignment="1" applyProtection="1">
      <alignment horizontal="center" vertical="center" textRotation="90" wrapText="1"/>
      <protection hidden="1"/>
    </xf>
    <xf numFmtId="0" fontId="17" fillId="0" borderId="47" xfId="0" applyFont="1" applyBorder="1" applyAlignment="1" applyProtection="1">
      <alignment horizontal="center" vertical="center" textRotation="90" wrapText="1"/>
      <protection hidden="1"/>
    </xf>
    <xf numFmtId="0" fontId="17" fillId="0" borderId="20" xfId="0" applyFont="1" applyBorder="1" applyAlignment="1" applyProtection="1">
      <alignment horizontal="center" vertical="center" textRotation="90" wrapText="1"/>
      <protection hidden="1"/>
    </xf>
    <xf numFmtId="0" fontId="17" fillId="0" borderId="45" xfId="0" applyFont="1" applyBorder="1" applyAlignment="1" applyProtection="1">
      <alignment horizontal="center" vertical="center" textRotation="90" wrapText="1"/>
      <protection hidden="1"/>
    </xf>
    <xf numFmtId="0" fontId="17" fillId="0" borderId="80" xfId="0" applyFont="1" applyBorder="1" applyAlignment="1" applyProtection="1">
      <alignment horizontal="center" vertical="center" textRotation="90" wrapText="1"/>
      <protection hidden="1"/>
    </xf>
    <xf numFmtId="0" fontId="17" fillId="0" borderId="18" xfId="0" applyFont="1" applyBorder="1" applyAlignment="1" applyProtection="1">
      <alignment horizontal="center" vertical="center" textRotation="90" wrapText="1"/>
      <protection hidden="1"/>
    </xf>
    <xf numFmtId="0" fontId="17" fillId="0" borderId="41" xfId="0" applyFont="1" applyBorder="1" applyAlignment="1" applyProtection="1">
      <alignment horizontal="center" vertical="center" textRotation="90" wrapText="1"/>
      <protection hidden="1"/>
    </xf>
    <xf numFmtId="0" fontId="17" fillId="0" borderId="79" xfId="0" applyFont="1" applyBorder="1" applyAlignment="1" applyProtection="1">
      <alignment horizontal="center" vertical="center" textRotation="90" wrapText="1"/>
      <protection hidden="1"/>
    </xf>
    <xf numFmtId="0" fontId="17" fillId="0" borderId="18" xfId="0" applyFont="1" applyBorder="1" applyAlignment="1" applyProtection="1">
      <alignment horizontal="left" vertical="center" wrapText="1" indent="1"/>
      <protection hidden="1"/>
    </xf>
    <xf numFmtId="0" fontId="17" fillId="0" borderId="32" xfId="0" applyFont="1" applyBorder="1" applyAlignment="1" applyProtection="1">
      <alignment horizontal="left" vertical="center" wrapText="1" indent="1"/>
      <protection hidden="1"/>
    </xf>
    <xf numFmtId="0" fontId="17" fillId="0" borderId="20" xfId="0" applyFont="1" applyBorder="1" applyAlignment="1" applyProtection="1">
      <alignment horizontal="left" vertical="center" wrapText="1" indent="1"/>
      <protection hidden="1"/>
    </xf>
    <xf numFmtId="0" fontId="17" fillId="0" borderId="73" xfId="0" applyFont="1" applyBorder="1" applyAlignment="1" applyProtection="1">
      <alignment horizontal="left" vertical="center" wrapText="1" indent="1"/>
      <protection hidden="1"/>
    </xf>
    <xf numFmtId="0" fontId="17" fillId="0" borderId="71" xfId="0" applyFont="1" applyBorder="1" applyAlignment="1" applyProtection="1">
      <alignment horizontal="left" vertical="center" wrapText="1" indent="1"/>
      <protection hidden="1"/>
    </xf>
    <xf numFmtId="0" fontId="17" fillId="0" borderId="74" xfId="0" applyFont="1" applyBorder="1" applyAlignment="1" applyProtection="1">
      <alignment horizontal="left" vertical="center" wrapText="1" indent="1"/>
      <protection hidden="1"/>
    </xf>
    <xf numFmtId="1" fontId="3" fillId="0" borderId="1" xfId="0" applyNumberFormat="1" applyFont="1" applyBorder="1" applyAlignment="1" applyProtection="1">
      <alignment horizontal="center" vertical="center" wrapText="1"/>
      <protection locked="0" hidden="1"/>
    </xf>
    <xf numFmtId="1" fontId="3" fillId="0" borderId="30" xfId="0" applyNumberFormat="1" applyFont="1" applyBorder="1" applyAlignment="1" applyProtection="1">
      <alignment horizontal="center" vertical="center" wrapText="1"/>
      <protection locked="0" hidden="1"/>
    </xf>
    <xf numFmtId="1" fontId="3" fillId="0" borderId="12" xfId="0" applyNumberFormat="1" applyFont="1" applyBorder="1" applyAlignment="1" applyProtection="1">
      <alignment horizontal="center" vertical="center" wrapText="1"/>
      <protection locked="0" hidden="1"/>
    </xf>
    <xf numFmtId="1" fontId="3" fillId="0" borderId="37" xfId="0" applyNumberFormat="1" applyFont="1" applyBorder="1" applyAlignment="1" applyProtection="1">
      <alignment horizontal="center" vertical="center" wrapText="1"/>
      <protection locked="0" hidden="1"/>
    </xf>
    <xf numFmtId="1" fontId="3" fillId="0" borderId="14" xfId="0" applyNumberFormat="1" applyFont="1" applyBorder="1" applyAlignment="1" applyProtection="1">
      <alignment horizontal="center" vertical="center" wrapText="1"/>
      <protection locked="0" hidden="1"/>
    </xf>
    <xf numFmtId="1" fontId="3" fillId="0" borderId="3" xfId="0" applyNumberFormat="1" applyFont="1" applyBorder="1" applyAlignment="1" applyProtection="1">
      <alignment horizontal="center" vertical="center" wrapText="1"/>
      <protection locked="0" hidden="1"/>
    </xf>
    <xf numFmtId="1" fontId="3" fillId="0" borderId="33" xfId="0" applyNumberFormat="1" applyFont="1" applyBorder="1" applyAlignment="1" applyProtection="1">
      <alignment horizontal="center" vertical="center" wrapText="1"/>
      <protection locked="0" hidden="1"/>
    </xf>
    <xf numFmtId="1" fontId="3" fillId="0" borderId="21" xfId="0" applyNumberFormat="1" applyFont="1" applyBorder="1" applyAlignment="1" applyProtection="1">
      <alignment horizontal="center" vertical="center" wrapText="1"/>
      <protection locked="0" hidden="1"/>
    </xf>
    <xf numFmtId="1" fontId="3" fillId="0" borderId="38" xfId="0" applyNumberFormat="1" applyFont="1" applyBorder="1" applyAlignment="1" applyProtection="1">
      <alignment horizontal="center" vertical="center" wrapText="1"/>
      <protection locked="0" hidden="1"/>
    </xf>
    <xf numFmtId="1" fontId="3" fillId="0" borderId="23" xfId="0" applyNumberFormat="1" applyFont="1" applyBorder="1" applyAlignment="1" applyProtection="1">
      <alignment horizontal="center" vertical="center" wrapText="1"/>
      <protection locked="0" hidden="1"/>
    </xf>
    <xf numFmtId="0" fontId="20" fillId="5" borderId="15" xfId="0" applyFont="1" applyFill="1" applyBorder="1" applyAlignment="1" applyProtection="1">
      <alignment horizontal="justify" vertical="center" textRotation="90" wrapText="1" shrinkToFit="1"/>
      <protection hidden="1"/>
    </xf>
    <xf numFmtId="0" fontId="20" fillId="5" borderId="21" xfId="0" applyFont="1" applyFill="1" applyBorder="1" applyAlignment="1" applyProtection="1">
      <alignment horizontal="justify" vertical="center" textRotation="90" wrapText="1" shrinkToFit="1"/>
      <protection hidden="1"/>
    </xf>
    <xf numFmtId="0" fontId="20" fillId="5" borderId="46" xfId="0" applyFont="1" applyFill="1" applyBorder="1" applyAlignment="1" applyProtection="1">
      <alignment horizontal="justify" vertical="center" textRotation="90" wrapText="1" shrinkToFit="1"/>
      <protection hidden="1"/>
    </xf>
    <xf numFmtId="0" fontId="20" fillId="5" borderId="10" xfId="0" applyFont="1" applyFill="1" applyBorder="1" applyAlignment="1" applyProtection="1">
      <alignment horizontal="justify" vertical="center" textRotation="90" wrapText="1" shrinkToFit="1"/>
      <protection hidden="1"/>
    </xf>
    <xf numFmtId="0" fontId="20" fillId="10" borderId="46" xfId="0" applyFont="1" applyFill="1" applyBorder="1" applyAlignment="1" applyProtection="1">
      <alignment horizontal="justify" vertical="center" textRotation="90" wrapText="1" shrinkToFit="1"/>
      <protection hidden="1"/>
    </xf>
    <xf numFmtId="0" fontId="20" fillId="10" borderId="10" xfId="0" applyFont="1" applyFill="1" applyBorder="1" applyAlignment="1" applyProtection="1">
      <alignment horizontal="justify" vertical="center" textRotation="90" wrapText="1" shrinkToFit="1"/>
      <protection hidden="1"/>
    </xf>
    <xf numFmtId="0" fontId="20" fillId="4" borderId="46" xfId="0" applyFont="1" applyFill="1" applyBorder="1" applyAlignment="1" applyProtection="1">
      <alignment horizontal="justify" vertical="center" textRotation="90" wrapText="1" shrinkToFit="1"/>
      <protection hidden="1"/>
    </xf>
    <xf numFmtId="0" fontId="20" fillId="4" borderId="10" xfId="0" applyFont="1" applyFill="1" applyBorder="1" applyAlignment="1" applyProtection="1">
      <alignment horizontal="justify" vertical="center" textRotation="90" wrapText="1" shrinkToFit="1"/>
      <protection hidden="1"/>
    </xf>
    <xf numFmtId="0" fontId="17" fillId="0" borderId="52" xfId="0" applyFont="1" applyBorder="1" applyAlignment="1" applyProtection="1">
      <alignment horizontal="center" textRotation="90" wrapText="1"/>
      <protection hidden="1"/>
    </xf>
    <xf numFmtId="0" fontId="17" fillId="0" borderId="7" xfId="0" applyFont="1" applyBorder="1" applyAlignment="1" applyProtection="1">
      <alignment horizontal="center" textRotation="90" wrapText="1"/>
      <protection hidden="1"/>
    </xf>
    <xf numFmtId="0" fontId="17" fillId="0" borderId="6" xfId="0" applyFont="1" applyBorder="1" applyAlignment="1" applyProtection="1">
      <alignment horizontal="center" textRotation="90" wrapText="1"/>
      <protection hidden="1"/>
    </xf>
    <xf numFmtId="0" fontId="23" fillId="0" borderId="0" xfId="0" applyNumberFormat="1" applyFont="1" applyFill="1" applyAlignment="1" applyProtection="1">
      <alignment horizontal="center"/>
      <protection hidden="1"/>
    </xf>
    <xf numFmtId="0" fontId="4" fillId="0" borderId="42" xfId="0" applyNumberFormat="1" applyFont="1" applyBorder="1" applyAlignment="1" applyProtection="1">
      <alignment horizontal="center" vertical="center"/>
      <protection hidden="1"/>
    </xf>
    <xf numFmtId="0" fontId="4" fillId="0" borderId="43" xfId="0" applyNumberFormat="1" applyFont="1" applyBorder="1" applyAlignment="1" applyProtection="1">
      <alignment horizontal="center" vertical="center"/>
      <protection hidden="1"/>
    </xf>
    <xf numFmtId="0" fontId="4" fillId="0" borderId="44" xfId="0" applyNumberFormat="1" applyFont="1" applyBorder="1" applyAlignment="1" applyProtection="1">
      <alignment horizontal="center" vertical="center"/>
      <protection hidden="1"/>
    </xf>
    <xf numFmtId="0" fontId="2" fillId="3" borderId="0" xfId="0" applyNumberFormat="1" applyFont="1" applyFill="1" applyAlignment="1" applyProtection="1">
      <alignment horizontal="center"/>
      <protection hidden="1"/>
    </xf>
    <xf numFmtId="2" fontId="4" fillId="0" borderId="57" xfId="0" applyNumberFormat="1" applyFont="1" applyBorder="1" applyAlignment="1" applyProtection="1">
      <alignment horizontal="center" vertical="center" wrapText="1"/>
      <protection hidden="1"/>
    </xf>
    <xf numFmtId="2" fontId="4" fillId="0" borderId="59" xfId="0" applyNumberFormat="1" applyFont="1" applyBorder="1" applyAlignment="1" applyProtection="1">
      <alignment horizontal="center" vertical="center" wrapText="1"/>
      <protection hidden="1"/>
    </xf>
    <xf numFmtId="14" fontId="4" fillId="0" borderId="57" xfId="0" applyNumberFormat="1" applyFont="1" applyBorder="1" applyAlignment="1" applyProtection="1">
      <alignment horizontal="center" vertical="center"/>
      <protection hidden="1"/>
    </xf>
    <xf numFmtId="14" fontId="4" fillId="0" borderId="59" xfId="0" applyNumberFormat="1" applyFont="1" applyBorder="1" applyAlignment="1" applyProtection="1">
      <alignment horizontal="center" vertical="center"/>
      <protection hidden="1"/>
    </xf>
    <xf numFmtId="0" fontId="4" fillId="0" borderId="57" xfId="0" applyNumberFormat="1" applyFont="1" applyBorder="1" applyAlignment="1" applyProtection="1">
      <alignment horizontal="center" vertical="center"/>
      <protection hidden="1"/>
    </xf>
    <xf numFmtId="0" fontId="4" fillId="0" borderId="59" xfId="0" applyNumberFormat="1" applyFont="1" applyBorder="1" applyAlignment="1" applyProtection="1">
      <alignment horizontal="center" vertical="center"/>
      <protection hidden="1"/>
    </xf>
    <xf numFmtId="0" fontId="4" fillId="0" borderId="57" xfId="0" applyNumberFormat="1" applyFont="1" applyBorder="1" applyAlignment="1" applyProtection="1">
      <alignment horizontal="center" vertical="center" wrapText="1"/>
      <protection hidden="1"/>
    </xf>
    <xf numFmtId="0" fontId="4" fillId="0" borderId="59" xfId="0" applyNumberFormat="1" applyFont="1" applyBorder="1" applyAlignment="1" applyProtection="1">
      <alignment horizontal="center" vertical="center" wrapText="1"/>
      <protection hidden="1"/>
    </xf>
    <xf numFmtId="2" fontId="23" fillId="0" borderId="0" xfId="0" applyNumberFormat="1" applyFont="1" applyFill="1" applyAlignment="1" applyProtection="1">
      <alignment horizontal="center"/>
      <protection hidden="1"/>
    </xf>
    <xf numFmtId="14" fontId="4" fillId="0" borderId="66" xfId="0" applyNumberFormat="1" applyFont="1" applyFill="1" applyBorder="1" applyAlignment="1" applyProtection="1">
      <alignment horizontal="center" vertical="center"/>
      <protection hidden="1"/>
    </xf>
    <xf numFmtId="0" fontId="4" fillId="0" borderId="67" xfId="0" applyNumberFormat="1" applyFont="1" applyFill="1" applyBorder="1" applyAlignment="1" applyProtection="1">
      <alignment horizontal="center" vertical="center"/>
      <protection hidden="1"/>
    </xf>
    <xf numFmtId="0" fontId="2" fillId="3" borderId="0" xfId="0" applyFont="1" applyFill="1" applyAlignment="1" applyProtection="1">
      <alignment horizontal="center"/>
      <protection locked="0" hidden="1"/>
    </xf>
    <xf numFmtId="0" fontId="23" fillId="0" borderId="0" xfId="0" applyFont="1" applyFill="1" applyAlignment="1" applyProtection="1">
      <alignment horizontal="center"/>
      <protection locked="0" hidden="1"/>
    </xf>
    <xf numFmtId="1" fontId="24" fillId="6" borderId="54" xfId="0" applyNumberFormat="1" applyFont="1" applyFill="1" applyBorder="1" applyAlignment="1" applyProtection="1">
      <alignment horizontal="center" vertical="center"/>
      <protection hidden="1"/>
    </xf>
    <xf numFmtId="1" fontId="24" fillId="6" borderId="11" xfId="0" applyNumberFormat="1" applyFont="1" applyFill="1" applyBorder="1" applyAlignment="1" applyProtection="1">
      <alignment horizontal="center" vertical="center"/>
      <protection hidden="1"/>
    </xf>
    <xf numFmtId="1" fontId="24" fillId="6" borderId="2" xfId="0" applyNumberFormat="1" applyFont="1" applyFill="1" applyBorder="1" applyAlignment="1" applyProtection="1">
      <alignment horizontal="center" vertical="center"/>
      <protection hidden="1"/>
    </xf>
    <xf numFmtId="1" fontId="24" fillId="6" borderId="3" xfId="0" applyNumberFormat="1" applyFont="1" applyFill="1" applyBorder="1" applyAlignment="1" applyProtection="1">
      <alignment horizontal="center" vertical="center"/>
      <protection hidden="1"/>
    </xf>
    <xf numFmtId="0" fontId="23" fillId="0" borderId="0" xfId="0" applyFont="1" applyFill="1" applyAlignment="1" applyProtection="1">
      <alignment horizontal="left"/>
      <protection locked="0" hidden="1"/>
    </xf>
    <xf numFmtId="1" fontId="24" fillId="0" borderId="2" xfId="0" applyNumberFormat="1" applyFont="1" applyBorder="1" applyAlignment="1" applyProtection="1">
      <alignment horizontal="center" vertical="center"/>
      <protection hidden="1"/>
    </xf>
    <xf numFmtId="1" fontId="24" fillId="0" borderId="54" xfId="0" applyNumberFormat="1" applyFont="1" applyBorder="1" applyAlignment="1" applyProtection="1">
      <alignment horizontal="center" vertical="center"/>
      <protection hidden="1"/>
    </xf>
    <xf numFmtId="1" fontId="23" fillId="6" borderId="17" xfId="0" applyNumberFormat="1" applyFont="1" applyFill="1" applyBorder="1" applyAlignment="1" applyProtection="1">
      <alignment horizontal="center" vertical="center"/>
      <protection hidden="1"/>
    </xf>
    <xf numFmtId="1" fontId="23" fillId="6" borderId="23" xfId="0" applyNumberFormat="1" applyFont="1" applyFill="1" applyBorder="1" applyAlignment="1" applyProtection="1">
      <alignment horizontal="center" vertical="center"/>
      <protection hidden="1"/>
    </xf>
    <xf numFmtId="1" fontId="23" fillId="0" borderId="17" xfId="0" applyNumberFormat="1" applyFont="1" applyBorder="1" applyAlignment="1" applyProtection="1">
      <alignment horizontal="center" vertical="center"/>
      <protection hidden="1"/>
    </xf>
    <xf numFmtId="0" fontId="3" fillId="0" borderId="45" xfId="0" applyFont="1" applyBorder="1" applyAlignment="1" applyProtection="1">
      <alignment horizontal="center" vertical="center"/>
      <protection hidden="1"/>
    </xf>
    <xf numFmtId="1" fontId="3" fillId="6" borderId="69" xfId="0" applyNumberFormat="1" applyFont="1" applyFill="1" applyBorder="1" applyAlignment="1" applyProtection="1">
      <alignment horizontal="center" vertical="center"/>
      <protection hidden="1"/>
    </xf>
    <xf numFmtId="1" fontId="3" fillId="6" borderId="59" xfId="0" applyNumberFormat="1" applyFont="1" applyFill="1" applyBorder="1" applyAlignment="1" applyProtection="1">
      <alignment horizontal="center" vertical="center"/>
      <protection hidden="1"/>
    </xf>
    <xf numFmtId="0" fontId="3" fillId="6" borderId="18" xfId="0" applyFont="1" applyFill="1" applyBorder="1" applyAlignment="1" applyProtection="1">
      <alignment horizontal="left" vertical="center"/>
      <protection hidden="1"/>
    </xf>
    <xf numFmtId="0" fontId="3" fillId="6" borderId="79" xfId="0" applyFont="1" applyFill="1" applyBorder="1" applyAlignment="1" applyProtection="1">
      <alignment horizontal="left" vertical="center"/>
      <protection hidden="1"/>
    </xf>
    <xf numFmtId="1" fontId="3" fillId="0" borderId="69" xfId="0" applyNumberFormat="1" applyFont="1" applyBorder="1" applyAlignment="1" applyProtection="1">
      <alignment horizontal="center" vertical="center"/>
      <protection hidden="1"/>
    </xf>
    <xf numFmtId="1" fontId="3" fillId="0" borderId="56" xfId="0" applyNumberFormat="1" applyFont="1" applyBorder="1" applyAlignment="1" applyProtection="1">
      <alignment horizontal="center" vertical="center"/>
      <protection hidden="1"/>
    </xf>
    <xf numFmtId="0" fontId="3" fillId="0" borderId="18" xfId="0" applyFont="1" applyBorder="1" applyAlignment="1" applyProtection="1">
      <alignment horizontal="left" vertical="center"/>
      <protection hidden="1"/>
    </xf>
    <xf numFmtId="0" fontId="3" fillId="0" borderId="73" xfId="0" applyFont="1" applyBorder="1" applyAlignment="1" applyProtection="1">
      <alignment horizontal="left" vertical="center"/>
      <protection hidden="1"/>
    </xf>
    <xf numFmtId="1" fontId="3" fillId="6" borderId="56" xfId="0" applyNumberFormat="1" applyFont="1" applyFill="1" applyBorder="1" applyAlignment="1" applyProtection="1">
      <alignment horizontal="center" vertical="center"/>
      <protection hidden="1"/>
    </xf>
    <xf numFmtId="0" fontId="3" fillId="6" borderId="73" xfId="0" applyFont="1" applyFill="1" applyBorder="1" applyAlignment="1" applyProtection="1">
      <alignment horizontal="left" vertical="center"/>
      <protection hidden="1"/>
    </xf>
    <xf numFmtId="0" fontId="3" fillId="0" borderId="8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17" fillId="0" borderId="57" xfId="0" applyFont="1" applyBorder="1" applyAlignment="1" applyProtection="1">
      <alignment horizontal="center" vertical="center" textRotation="90"/>
      <protection hidden="1"/>
    </xf>
    <xf numFmtId="0" fontId="17" fillId="0" borderId="64" xfId="0" applyFont="1" applyBorder="1" applyAlignment="1" applyProtection="1">
      <alignment horizontal="center" vertical="center" textRotation="90"/>
      <protection hidden="1"/>
    </xf>
    <xf numFmtId="0" fontId="17" fillId="0" borderId="59" xfId="0" applyFont="1" applyBorder="1" applyAlignment="1" applyProtection="1">
      <alignment horizontal="center" vertical="center" textRotation="90"/>
      <protection hidden="1"/>
    </xf>
    <xf numFmtId="0" fontId="22" fillId="0" borderId="44" xfId="0" applyFont="1" applyBorder="1" applyAlignment="1" applyProtection="1">
      <alignment horizontal="center" vertical="center" textRotation="90"/>
      <protection hidden="1"/>
    </xf>
    <xf numFmtId="0" fontId="22" fillId="0" borderId="45" xfId="0" applyFont="1" applyBorder="1" applyAlignment="1" applyProtection="1">
      <alignment horizontal="center" vertical="center" textRotation="90"/>
      <protection hidden="1"/>
    </xf>
    <xf numFmtId="0" fontId="22" fillId="0" borderId="80" xfId="0" applyFont="1" applyBorder="1" applyAlignment="1" applyProtection="1">
      <alignment horizontal="center" vertical="center" textRotation="90"/>
      <protection hidden="1"/>
    </xf>
    <xf numFmtId="0" fontId="17" fillId="0" borderId="1" xfId="0" applyFont="1" applyBorder="1" applyAlignment="1" applyProtection="1">
      <alignment horizontal="center" vertical="center" textRotation="90" wrapText="1"/>
      <protection hidden="1"/>
    </xf>
    <xf numFmtId="0" fontId="17" fillId="0" borderId="30" xfId="0" applyFont="1" applyBorder="1" applyAlignment="1" applyProtection="1">
      <alignment horizontal="center" vertical="center" textRotation="90" wrapText="1"/>
      <protection hidden="1"/>
    </xf>
    <xf numFmtId="0" fontId="17" fillId="0" borderId="14" xfId="0" applyFont="1" applyBorder="1" applyAlignment="1" applyProtection="1">
      <alignment horizontal="center" vertical="center" textRotation="90" wrapText="1"/>
      <protection hidden="1"/>
    </xf>
    <xf numFmtId="0" fontId="17" fillId="0" borderId="14" xfId="0" applyFont="1" applyBorder="1" applyProtection="1">
      <protection hidden="1"/>
    </xf>
    <xf numFmtId="1" fontId="23" fillId="0" borderId="14" xfId="0" applyNumberFormat="1" applyFont="1" applyBorder="1" applyAlignment="1" applyProtection="1">
      <alignment horizontal="center" vertical="center"/>
      <protection hidden="1"/>
    </xf>
    <xf numFmtId="1" fontId="24" fillId="0" borderId="1" xfId="0" applyNumberFormat="1" applyFont="1" applyBorder="1" applyAlignment="1" applyProtection="1">
      <alignment horizontal="center" vertical="center"/>
      <protection hidden="1"/>
    </xf>
    <xf numFmtId="1" fontId="24" fillId="0" borderId="25" xfId="0" applyNumberFormat="1" applyFont="1" applyBorder="1" applyAlignment="1" applyProtection="1">
      <alignment horizontal="center" vertical="center"/>
      <protection hidden="1"/>
    </xf>
    <xf numFmtId="1" fontId="3" fillId="0" borderId="57" xfId="0" applyNumberFormat="1" applyFont="1" applyBorder="1" applyAlignment="1" applyProtection="1">
      <alignment horizontal="center" vertical="center"/>
      <protection hidden="1"/>
    </xf>
    <xf numFmtId="0" fontId="3" fillId="0" borderId="42" xfId="0" applyFont="1" applyBorder="1" applyAlignment="1" applyProtection="1">
      <alignment horizontal="left" vertical="center"/>
      <protection hidden="1"/>
    </xf>
    <xf numFmtId="0" fontId="22" fillId="0" borderId="57" xfId="0" applyFont="1" applyBorder="1" applyAlignment="1" applyProtection="1">
      <alignment horizontal="center" vertical="center" textRotation="90"/>
      <protection hidden="1"/>
    </xf>
    <xf numFmtId="0" fontId="22" fillId="0" borderId="64" xfId="0" applyFont="1" applyBorder="1" applyAlignment="1" applyProtection="1">
      <alignment horizontal="center" vertical="center" textRotation="90"/>
      <protection hidden="1"/>
    </xf>
    <xf numFmtId="0" fontId="22" fillId="0" borderId="59" xfId="0" applyFont="1" applyBorder="1" applyAlignment="1" applyProtection="1">
      <alignment horizontal="center" vertical="center" textRotation="90"/>
      <protection hidden="1"/>
    </xf>
    <xf numFmtId="1" fontId="23" fillId="0" borderId="13" xfId="0" applyNumberFormat="1" applyFont="1" applyBorder="1" applyAlignment="1" applyProtection="1">
      <alignment horizontal="center" vertical="center"/>
      <protection hidden="1"/>
    </xf>
    <xf numFmtId="1" fontId="23" fillId="0" borderId="16" xfId="0" applyNumberFormat="1" applyFont="1" applyBorder="1" applyAlignment="1" applyProtection="1">
      <alignment horizontal="center" vertical="center"/>
      <protection hidden="1"/>
    </xf>
    <xf numFmtId="1" fontId="23" fillId="6" borderId="16" xfId="0" applyNumberFormat="1" applyFont="1" applyFill="1" applyBorder="1" applyAlignment="1" applyProtection="1">
      <alignment horizontal="center" vertical="center"/>
      <protection hidden="1"/>
    </xf>
    <xf numFmtId="1" fontId="23" fillId="6" borderId="22" xfId="0" applyNumberFormat="1" applyFont="1" applyFill="1" applyBorder="1" applyAlignment="1" applyProtection="1">
      <alignment horizontal="center" vertical="center"/>
      <protection hidden="1"/>
    </xf>
  </cellXfs>
  <cellStyles count="3">
    <cellStyle name="Čárka" xfId="1" builtinId="3"/>
    <cellStyle name="Hypertextový odkaz" xfId="2" builtinId="8"/>
    <cellStyle name="Normální" xfId="0" builtinId="0"/>
  </cellStyles>
  <dxfs count="40">
    <dxf>
      <font>
        <b/>
        <i val="0"/>
        <condense val="0"/>
        <extend val="0"/>
      </font>
    </dxf>
    <dxf>
      <font>
        <strike/>
        <condense val="0"/>
        <extend val="0"/>
        <color auto="1"/>
      </font>
    </dxf>
    <dxf>
      <font>
        <b/>
        <i val="0"/>
        <condense val="0"/>
        <extend val="0"/>
      </font>
    </dxf>
    <dxf>
      <font>
        <strike/>
        <condense val="0"/>
        <extend val="0"/>
        <color auto="1"/>
      </font>
    </dxf>
    <dxf>
      <font>
        <b/>
        <i val="0"/>
        <condense val="0"/>
        <extend val="0"/>
      </font>
    </dxf>
    <dxf>
      <font>
        <strike/>
        <condense val="0"/>
        <extend val="0"/>
        <color auto="1"/>
      </font>
    </dxf>
    <dxf>
      <font>
        <b/>
        <i val="0"/>
        <condense val="0"/>
        <extend val="0"/>
      </font>
    </dxf>
    <dxf>
      <font>
        <strike/>
        <condense val="0"/>
        <extend val="0"/>
        <color auto="1"/>
      </font>
    </dxf>
    <dxf>
      <font>
        <b/>
        <i val="0"/>
        <condense val="0"/>
        <extend val="0"/>
      </font>
    </dxf>
    <dxf>
      <font>
        <strike/>
        <condense val="0"/>
        <extend val="0"/>
        <color auto="1"/>
      </font>
    </dxf>
    <dxf>
      <font>
        <b/>
        <i val="0"/>
        <condense val="0"/>
        <extend val="0"/>
      </font>
    </dxf>
    <dxf>
      <font>
        <strike/>
        <condense val="0"/>
        <extend val="0"/>
        <color auto="1"/>
      </font>
    </dxf>
    <dxf>
      <font>
        <b/>
        <i val="0"/>
        <condense val="0"/>
        <extend val="0"/>
      </font>
    </dxf>
    <dxf>
      <font>
        <strike/>
        <condense val="0"/>
        <extend val="0"/>
        <color auto="1"/>
      </font>
    </dxf>
    <dxf>
      <font>
        <b/>
        <i val="0"/>
        <condense val="0"/>
        <extend val="0"/>
      </font>
    </dxf>
    <dxf>
      <font>
        <strike/>
        <condense val="0"/>
        <extend val="0"/>
        <color auto="1"/>
      </font>
    </dxf>
    <dxf>
      <font>
        <b/>
        <i val="0"/>
        <condense val="0"/>
        <extend val="0"/>
      </font>
    </dxf>
    <dxf>
      <font>
        <strike/>
        <condense val="0"/>
        <extend val="0"/>
        <color auto="1"/>
      </font>
    </dxf>
    <dxf>
      <font>
        <b/>
        <i val="0"/>
        <condense val="0"/>
        <extend val="0"/>
      </font>
    </dxf>
    <dxf>
      <font>
        <strike/>
        <condense val="0"/>
        <extend val="0"/>
        <color auto="1"/>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color auto="1"/>
      </font>
    </dxf>
    <dxf>
      <font>
        <strike/>
        <condense val="0"/>
        <extend val="0"/>
        <color auto="1"/>
      </font>
    </dxf>
    <dxf>
      <font>
        <strike/>
        <condense val="0"/>
        <extend val="0"/>
        <color auto="1"/>
      </font>
    </dxf>
    <dxf>
      <font>
        <strike/>
        <condense val="0"/>
        <extend val="0"/>
        <color auto="1"/>
      </font>
    </dxf>
    <dxf>
      <font>
        <strike/>
        <condense val="0"/>
        <extend val="0"/>
        <color auto="1"/>
      </font>
    </dxf>
    <dxf>
      <font>
        <strike/>
        <condense val="0"/>
        <extend val="0"/>
        <color auto="1"/>
      </font>
    </dxf>
    <dxf>
      <font>
        <strike/>
        <condense val="0"/>
        <extend val="0"/>
        <color auto="1"/>
      </font>
    </dxf>
    <dxf>
      <font>
        <strike/>
        <condense val="0"/>
        <extend val="0"/>
        <color auto="1"/>
      </font>
    </dxf>
    <dxf>
      <font>
        <strike/>
        <condense val="0"/>
        <extend val="0"/>
      </font>
    </dxf>
    <dxf>
      <font>
        <strike/>
        <condense val="0"/>
        <extend val="0"/>
      </font>
    </dxf>
    <dxf>
      <fill>
        <patternFill>
          <bgColor indexed="51"/>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133350</xdr:rowOff>
    </xdr:from>
    <xdr:to>
      <xdr:col>4</xdr:col>
      <xdr:colOff>419100</xdr:colOff>
      <xdr:row>17</xdr:row>
      <xdr:rowOff>57150</xdr:rowOff>
    </xdr:to>
    <xdr:sp macro="[0]!St4x60m" textlink="">
      <xdr:nvSpPr>
        <xdr:cNvPr id="18433" name="AutoShape 1">
          <a:extLst>
            <a:ext uri="{FF2B5EF4-FFF2-40B4-BE49-F238E27FC236}">
              <a16:creationId xmlns:a16="http://schemas.microsoft.com/office/drawing/2014/main" id="{0FD412DB-E506-40BB-842A-C38E8E37815C}"/>
            </a:ext>
          </a:extLst>
        </xdr:cNvPr>
        <xdr:cNvSpPr>
          <a:spLocks noChangeArrowheads="1"/>
        </xdr:cNvSpPr>
      </xdr:nvSpPr>
      <xdr:spPr bwMode="auto">
        <a:xfrm>
          <a:off x="95250" y="2905125"/>
          <a:ext cx="2162175" cy="247650"/>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lnSpc>
              <a:spcPts val="1100"/>
            </a:lnSpc>
            <a:defRPr sz="1000"/>
          </a:pPr>
          <a:r>
            <a:rPr lang="cs-CZ" sz="1000" b="1" i="0" u="none" strike="noStrike" baseline="0">
              <a:solidFill>
                <a:srgbClr val="FFFFFF"/>
              </a:solidFill>
              <a:latin typeface="Arial CE"/>
              <a:cs typeface="Arial CE"/>
            </a:rPr>
            <a:t>Štafeta 4x60m</a:t>
          </a:r>
        </a:p>
        <a:p>
          <a:pPr algn="ctr" rtl="0">
            <a:defRPr sz="1000"/>
          </a:pPr>
          <a:endParaRPr lang="cs-CZ" sz="1000" b="1" i="0" u="none" strike="noStrike" baseline="0">
            <a:solidFill>
              <a:srgbClr val="FFFFFF"/>
            </a:solidFill>
            <a:latin typeface="Arial CE"/>
            <a:cs typeface="Arial CE"/>
          </a:endParaRPr>
        </a:p>
      </xdr:txBody>
    </xdr:sp>
    <xdr:clientData/>
  </xdr:twoCellAnchor>
  <xdr:twoCellAnchor editAs="oneCell">
    <xdr:from>
      <xdr:col>1</xdr:col>
      <xdr:colOff>0</xdr:colOff>
      <xdr:row>2</xdr:row>
      <xdr:rowOff>133350</xdr:rowOff>
    </xdr:from>
    <xdr:to>
      <xdr:col>4</xdr:col>
      <xdr:colOff>419100</xdr:colOff>
      <xdr:row>4</xdr:row>
      <xdr:rowOff>57150</xdr:rowOff>
    </xdr:to>
    <xdr:sp macro="[0]!StartP" textlink="">
      <xdr:nvSpPr>
        <xdr:cNvPr id="18434" name="AutoShape 2">
          <a:extLst>
            <a:ext uri="{FF2B5EF4-FFF2-40B4-BE49-F238E27FC236}">
              <a16:creationId xmlns:a16="http://schemas.microsoft.com/office/drawing/2014/main" id="{1D86519C-3C08-4D9D-A2FC-4A8F9AD75419}"/>
            </a:ext>
          </a:extLst>
        </xdr:cNvPr>
        <xdr:cNvSpPr>
          <a:spLocks noChangeArrowheads="1"/>
        </xdr:cNvSpPr>
      </xdr:nvSpPr>
      <xdr:spPr bwMode="auto">
        <a:xfrm>
          <a:off x="95250" y="800100"/>
          <a:ext cx="2162175" cy="247650"/>
        </a:xfrm>
        <a:prstGeom prst="bevel">
          <a:avLst>
            <a:gd name="adj" fmla="val 12500"/>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lnSpc>
              <a:spcPts val="1100"/>
            </a:lnSpc>
            <a:defRPr sz="1000"/>
          </a:pPr>
          <a:r>
            <a:rPr lang="cs-CZ" sz="1000" b="1" i="0" u="none" strike="noStrike" baseline="0">
              <a:solidFill>
                <a:srgbClr val="FFFFFF"/>
              </a:solidFill>
              <a:latin typeface="Arial CE"/>
              <a:cs typeface="Arial CE"/>
            </a:rPr>
            <a:t>Startovní listina - Podzim</a:t>
          </a:r>
        </a:p>
        <a:p>
          <a:pPr algn="ctr" rtl="0">
            <a:defRPr sz="1000"/>
          </a:pPr>
          <a:endParaRPr lang="cs-CZ" sz="1000" b="1" i="0" u="none" strike="noStrike" baseline="0">
            <a:solidFill>
              <a:srgbClr val="FFFFFF"/>
            </a:solidFill>
            <a:latin typeface="Arial CE"/>
            <a:cs typeface="Arial CE"/>
          </a:endParaRPr>
        </a:p>
      </xdr:txBody>
    </xdr:sp>
    <xdr:clientData/>
  </xdr:twoCellAnchor>
  <xdr:twoCellAnchor editAs="oneCell">
    <xdr:from>
      <xdr:col>5</xdr:col>
      <xdr:colOff>0</xdr:colOff>
      <xdr:row>7</xdr:row>
      <xdr:rowOff>142875</xdr:rowOff>
    </xdr:from>
    <xdr:to>
      <xdr:col>8</xdr:col>
      <xdr:colOff>419100</xdr:colOff>
      <xdr:row>9</xdr:row>
      <xdr:rowOff>66675</xdr:rowOff>
    </xdr:to>
    <xdr:sp macro="[0]!Kronika" textlink="">
      <xdr:nvSpPr>
        <xdr:cNvPr id="18440" name="AutoShape 8">
          <a:extLst>
            <a:ext uri="{FF2B5EF4-FFF2-40B4-BE49-F238E27FC236}">
              <a16:creationId xmlns:a16="http://schemas.microsoft.com/office/drawing/2014/main" id="{5D5BFC7C-9165-4563-8CD4-0A03CBC35261}"/>
            </a:ext>
          </a:extLst>
        </xdr:cNvPr>
        <xdr:cNvSpPr>
          <a:spLocks noChangeArrowheads="1"/>
        </xdr:cNvSpPr>
      </xdr:nvSpPr>
      <xdr:spPr bwMode="auto">
        <a:xfrm>
          <a:off x="2419350" y="1619250"/>
          <a:ext cx="2162175" cy="247650"/>
        </a:xfrm>
        <a:prstGeom prst="bevel">
          <a:avLst>
            <a:gd name="adj" fmla="val 125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Hodnocení celoroční činnosti</a:t>
          </a:r>
        </a:p>
      </xdr:txBody>
    </xdr:sp>
    <xdr:clientData/>
  </xdr:twoCellAnchor>
  <xdr:twoCellAnchor editAs="oneCell">
    <xdr:from>
      <xdr:col>1</xdr:col>
      <xdr:colOff>0</xdr:colOff>
      <xdr:row>10</xdr:row>
      <xdr:rowOff>142875</xdr:rowOff>
    </xdr:from>
    <xdr:to>
      <xdr:col>4</xdr:col>
      <xdr:colOff>419100</xdr:colOff>
      <xdr:row>12</xdr:row>
      <xdr:rowOff>66675</xdr:rowOff>
    </xdr:to>
    <xdr:sp macro="[0]!StartJ" textlink="">
      <xdr:nvSpPr>
        <xdr:cNvPr id="18441" name="AutoShape 9">
          <a:extLst>
            <a:ext uri="{FF2B5EF4-FFF2-40B4-BE49-F238E27FC236}">
              <a16:creationId xmlns:a16="http://schemas.microsoft.com/office/drawing/2014/main" id="{95C30D08-F6BC-42E4-9E71-00B14A44558A}"/>
            </a:ext>
          </a:extLst>
        </xdr:cNvPr>
        <xdr:cNvSpPr>
          <a:spLocks noChangeArrowheads="1"/>
        </xdr:cNvSpPr>
      </xdr:nvSpPr>
      <xdr:spPr bwMode="auto">
        <a:xfrm>
          <a:off x="95250" y="2105025"/>
          <a:ext cx="2162175" cy="247650"/>
        </a:xfrm>
        <a:prstGeom prst="bevel">
          <a:avLst>
            <a:gd name="adj" fmla="val 12500"/>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Startovní listina - Jaro</a:t>
          </a:r>
        </a:p>
      </xdr:txBody>
    </xdr:sp>
    <xdr:clientData/>
  </xdr:twoCellAnchor>
  <xdr:twoCellAnchor editAs="oneCell">
    <xdr:from>
      <xdr:col>1</xdr:col>
      <xdr:colOff>0</xdr:colOff>
      <xdr:row>13</xdr:row>
      <xdr:rowOff>133350</xdr:rowOff>
    </xdr:from>
    <xdr:to>
      <xdr:col>4</xdr:col>
      <xdr:colOff>419100</xdr:colOff>
      <xdr:row>15</xdr:row>
      <xdr:rowOff>57150</xdr:rowOff>
    </xdr:to>
    <xdr:sp macro="[0]!StDvoj" textlink="">
      <xdr:nvSpPr>
        <xdr:cNvPr id="18447" name="AutoShape 15">
          <a:extLst>
            <a:ext uri="{FF2B5EF4-FFF2-40B4-BE49-F238E27FC236}">
              <a16:creationId xmlns:a16="http://schemas.microsoft.com/office/drawing/2014/main" id="{F1E059A6-E6CA-4867-BDCE-87150E01BF09}"/>
            </a:ext>
          </a:extLst>
        </xdr:cNvPr>
        <xdr:cNvSpPr>
          <a:spLocks noChangeArrowheads="1"/>
        </xdr:cNvSpPr>
      </xdr:nvSpPr>
      <xdr:spPr bwMode="auto">
        <a:xfrm>
          <a:off x="95250" y="2581275"/>
          <a:ext cx="2162175" cy="247650"/>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Štafeta požárních dvojic</a:t>
          </a:r>
        </a:p>
      </xdr:txBody>
    </xdr:sp>
    <xdr:clientData/>
  </xdr:twoCellAnchor>
  <xdr:twoCellAnchor editAs="oneCell">
    <xdr:from>
      <xdr:col>1</xdr:col>
      <xdr:colOff>0</xdr:colOff>
      <xdr:row>17</xdr:row>
      <xdr:rowOff>133350</xdr:rowOff>
    </xdr:from>
    <xdr:to>
      <xdr:col>4</xdr:col>
      <xdr:colOff>419100</xdr:colOff>
      <xdr:row>19</xdr:row>
      <xdr:rowOff>57150</xdr:rowOff>
    </xdr:to>
    <xdr:sp macro="[0]!PuPLAMEN" textlink="">
      <xdr:nvSpPr>
        <xdr:cNvPr id="18452" name="AutoShape 20">
          <a:extLst>
            <a:ext uri="{FF2B5EF4-FFF2-40B4-BE49-F238E27FC236}">
              <a16:creationId xmlns:a16="http://schemas.microsoft.com/office/drawing/2014/main" id="{45AFCA5F-CF70-4EAF-95D9-B5DA07C1389F}"/>
            </a:ext>
          </a:extLst>
        </xdr:cNvPr>
        <xdr:cNvSpPr>
          <a:spLocks noChangeArrowheads="1"/>
        </xdr:cNvSpPr>
      </xdr:nvSpPr>
      <xdr:spPr bwMode="auto">
        <a:xfrm>
          <a:off x="95250" y="3228975"/>
          <a:ext cx="2162175" cy="247650"/>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Požární útok - PLAMEN</a:t>
          </a:r>
        </a:p>
      </xdr:txBody>
    </xdr:sp>
    <xdr:clientData/>
  </xdr:twoCellAnchor>
  <xdr:twoCellAnchor editAs="oneCell">
    <xdr:from>
      <xdr:col>1</xdr:col>
      <xdr:colOff>0</xdr:colOff>
      <xdr:row>19</xdr:row>
      <xdr:rowOff>133350</xdr:rowOff>
    </xdr:from>
    <xdr:to>
      <xdr:col>4</xdr:col>
      <xdr:colOff>419100</xdr:colOff>
      <xdr:row>21</xdr:row>
      <xdr:rowOff>57150</xdr:rowOff>
    </xdr:to>
    <xdr:sp macro="[0]!St400mCTIF" textlink="">
      <xdr:nvSpPr>
        <xdr:cNvPr id="18453" name="AutoShape 21">
          <a:extLst>
            <a:ext uri="{FF2B5EF4-FFF2-40B4-BE49-F238E27FC236}">
              <a16:creationId xmlns:a16="http://schemas.microsoft.com/office/drawing/2014/main" id="{AE14770A-BB83-4361-8201-753ED73602B7}"/>
            </a:ext>
          </a:extLst>
        </xdr:cNvPr>
        <xdr:cNvSpPr>
          <a:spLocks noChangeArrowheads="1"/>
        </xdr:cNvSpPr>
      </xdr:nvSpPr>
      <xdr:spPr bwMode="auto">
        <a:xfrm>
          <a:off x="95250" y="3552825"/>
          <a:ext cx="2162175" cy="247650"/>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Štafeta 400m CTIF</a:t>
          </a:r>
        </a:p>
      </xdr:txBody>
    </xdr:sp>
    <xdr:clientData/>
  </xdr:twoCellAnchor>
  <xdr:twoCellAnchor editAs="oneCell">
    <xdr:from>
      <xdr:col>1</xdr:col>
      <xdr:colOff>0</xdr:colOff>
      <xdr:row>21</xdr:row>
      <xdr:rowOff>133350</xdr:rowOff>
    </xdr:from>
    <xdr:to>
      <xdr:col>4</xdr:col>
      <xdr:colOff>419100</xdr:colOff>
      <xdr:row>23</xdr:row>
      <xdr:rowOff>19050</xdr:rowOff>
    </xdr:to>
    <xdr:sp macro="[0]!PuCTIF" textlink="">
      <xdr:nvSpPr>
        <xdr:cNvPr id="18456" name="AutoShape 24">
          <a:extLst>
            <a:ext uri="{FF2B5EF4-FFF2-40B4-BE49-F238E27FC236}">
              <a16:creationId xmlns:a16="http://schemas.microsoft.com/office/drawing/2014/main" id="{6D2CA76E-43E0-4637-ACAC-60885E46BA82}"/>
            </a:ext>
          </a:extLst>
        </xdr:cNvPr>
        <xdr:cNvSpPr>
          <a:spLocks noChangeArrowheads="1"/>
        </xdr:cNvSpPr>
      </xdr:nvSpPr>
      <xdr:spPr bwMode="auto">
        <a:xfrm>
          <a:off x="95250" y="3876675"/>
          <a:ext cx="2162175" cy="247650"/>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Požární útok CTIF</a:t>
          </a:r>
        </a:p>
      </xdr:txBody>
    </xdr:sp>
    <xdr:clientData/>
  </xdr:twoCellAnchor>
  <xdr:twoCellAnchor editAs="oneCell">
    <xdr:from>
      <xdr:col>5</xdr:col>
      <xdr:colOff>447675</xdr:colOff>
      <xdr:row>3</xdr:row>
      <xdr:rowOff>9525</xdr:rowOff>
    </xdr:from>
    <xdr:to>
      <xdr:col>7</xdr:col>
      <xdr:colOff>514350</xdr:colOff>
      <xdr:row>6</xdr:row>
      <xdr:rowOff>104775</xdr:rowOff>
    </xdr:to>
    <xdr:pic>
      <xdr:nvPicPr>
        <xdr:cNvPr id="18463" name="Picture 31">
          <a:extLst>
            <a:ext uri="{FF2B5EF4-FFF2-40B4-BE49-F238E27FC236}">
              <a16:creationId xmlns:a16="http://schemas.microsoft.com/office/drawing/2014/main" id="{CDB0A090-3A95-441E-AA5C-8C54516EC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025" y="838200"/>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133350</xdr:rowOff>
    </xdr:from>
    <xdr:to>
      <xdr:col>4</xdr:col>
      <xdr:colOff>419100</xdr:colOff>
      <xdr:row>7</xdr:row>
      <xdr:rowOff>57150</xdr:rowOff>
    </xdr:to>
    <xdr:sp macro="[0]!ZPV" textlink="">
      <xdr:nvSpPr>
        <xdr:cNvPr id="18464" name="AutoShape 32">
          <a:extLst>
            <a:ext uri="{FF2B5EF4-FFF2-40B4-BE49-F238E27FC236}">
              <a16:creationId xmlns:a16="http://schemas.microsoft.com/office/drawing/2014/main" id="{4FB2069C-135E-457A-A3B5-37057A5890A2}"/>
            </a:ext>
          </a:extLst>
        </xdr:cNvPr>
        <xdr:cNvSpPr>
          <a:spLocks noChangeArrowheads="1"/>
        </xdr:cNvSpPr>
      </xdr:nvSpPr>
      <xdr:spPr bwMode="auto">
        <a:xfrm>
          <a:off x="95250" y="1285875"/>
          <a:ext cx="2162175" cy="247650"/>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lnSpc>
              <a:spcPts val="1100"/>
            </a:lnSpc>
            <a:defRPr sz="1000"/>
          </a:pPr>
          <a:r>
            <a:rPr lang="cs-CZ" sz="1000" b="1" i="0" u="none" strike="noStrike" baseline="0">
              <a:solidFill>
                <a:srgbClr val="FFFFFF"/>
              </a:solidFill>
              <a:latin typeface="Arial CE"/>
              <a:cs typeface="Arial CE"/>
            </a:rPr>
            <a:t>ZPV</a:t>
          </a:r>
        </a:p>
        <a:p>
          <a:pPr algn="ctr" rtl="0">
            <a:defRPr sz="1000"/>
          </a:pPr>
          <a:endParaRPr lang="cs-CZ" sz="1000" b="1" i="0" u="none" strike="noStrike" baseline="0">
            <a:solidFill>
              <a:srgbClr val="FFFFFF"/>
            </a:solidFill>
            <a:latin typeface="Arial CE"/>
            <a:cs typeface="Arial CE"/>
          </a:endParaRPr>
        </a:p>
      </xdr:txBody>
    </xdr:sp>
    <xdr:clientData/>
  </xdr:twoCellAnchor>
  <xdr:twoCellAnchor editAs="oneCell">
    <xdr:from>
      <xdr:col>1</xdr:col>
      <xdr:colOff>0</xdr:colOff>
      <xdr:row>7</xdr:row>
      <xdr:rowOff>142875</xdr:rowOff>
    </xdr:from>
    <xdr:to>
      <xdr:col>4</xdr:col>
      <xdr:colOff>419100</xdr:colOff>
      <xdr:row>9</xdr:row>
      <xdr:rowOff>66675</xdr:rowOff>
    </xdr:to>
    <xdr:sp macro="[0]!ZPVvysledky" textlink="">
      <xdr:nvSpPr>
        <xdr:cNvPr id="18465" name="AutoShape 33">
          <a:extLst>
            <a:ext uri="{FF2B5EF4-FFF2-40B4-BE49-F238E27FC236}">
              <a16:creationId xmlns:a16="http://schemas.microsoft.com/office/drawing/2014/main" id="{6F5DC049-99CB-4DE6-8CC2-68A8BE6ED882}"/>
            </a:ext>
          </a:extLst>
        </xdr:cNvPr>
        <xdr:cNvSpPr>
          <a:spLocks noChangeArrowheads="1"/>
        </xdr:cNvSpPr>
      </xdr:nvSpPr>
      <xdr:spPr bwMode="auto">
        <a:xfrm>
          <a:off x="95250" y="1619250"/>
          <a:ext cx="2162175" cy="247650"/>
        </a:xfrm>
        <a:prstGeom prst="bevel">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Zpracování výsledků ZPV</a:t>
          </a:r>
        </a:p>
      </xdr:txBody>
    </xdr:sp>
    <xdr:clientData/>
  </xdr:twoCellAnchor>
  <xdr:twoCellAnchor editAs="oneCell">
    <xdr:from>
      <xdr:col>5</xdr:col>
      <xdr:colOff>0</xdr:colOff>
      <xdr:row>10</xdr:row>
      <xdr:rowOff>133350</xdr:rowOff>
    </xdr:from>
    <xdr:to>
      <xdr:col>8</xdr:col>
      <xdr:colOff>419100</xdr:colOff>
      <xdr:row>12</xdr:row>
      <xdr:rowOff>57150</xdr:rowOff>
    </xdr:to>
    <xdr:sp macro="[0]!Beh60mS" textlink="">
      <xdr:nvSpPr>
        <xdr:cNvPr id="18469" name="AutoShape 37">
          <a:extLst>
            <a:ext uri="{FF2B5EF4-FFF2-40B4-BE49-F238E27FC236}">
              <a16:creationId xmlns:a16="http://schemas.microsoft.com/office/drawing/2014/main" id="{9AF34437-15E8-4C92-B0D7-85335B4C9189}"/>
            </a:ext>
          </a:extLst>
        </xdr:cNvPr>
        <xdr:cNvSpPr>
          <a:spLocks noChangeArrowheads="1"/>
        </xdr:cNvSpPr>
      </xdr:nvSpPr>
      <xdr:spPr bwMode="auto">
        <a:xfrm>
          <a:off x="2419350" y="2095500"/>
          <a:ext cx="2162175" cy="247650"/>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Běh na 60m - Seznam</a:t>
          </a:r>
        </a:p>
      </xdr:txBody>
    </xdr:sp>
    <xdr:clientData/>
  </xdr:twoCellAnchor>
  <xdr:twoCellAnchor editAs="oneCell">
    <xdr:from>
      <xdr:col>5</xdr:col>
      <xdr:colOff>0</xdr:colOff>
      <xdr:row>12</xdr:row>
      <xdr:rowOff>133350</xdr:rowOff>
    </xdr:from>
    <xdr:to>
      <xdr:col>8</xdr:col>
      <xdr:colOff>419100</xdr:colOff>
      <xdr:row>14</xdr:row>
      <xdr:rowOff>57150</xdr:rowOff>
    </xdr:to>
    <xdr:sp macro="[0]!Behna60m" textlink="">
      <xdr:nvSpPr>
        <xdr:cNvPr id="18470" name="AutoShape 38">
          <a:extLst>
            <a:ext uri="{FF2B5EF4-FFF2-40B4-BE49-F238E27FC236}">
              <a16:creationId xmlns:a16="http://schemas.microsoft.com/office/drawing/2014/main" id="{BE2AB688-A1FE-48F3-AC41-6E3339E8D41D}"/>
            </a:ext>
          </a:extLst>
        </xdr:cNvPr>
        <xdr:cNvSpPr>
          <a:spLocks noChangeArrowheads="1"/>
        </xdr:cNvSpPr>
      </xdr:nvSpPr>
      <xdr:spPr bwMode="auto">
        <a:xfrm>
          <a:off x="2419350" y="2419350"/>
          <a:ext cx="2162175" cy="247650"/>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Běh na 60m - Výsledky</a:t>
          </a:r>
        </a:p>
      </xdr:txBody>
    </xdr:sp>
    <xdr:clientData/>
  </xdr:twoCellAnchor>
  <xdr:twoCellAnchor editAs="oneCell">
    <xdr:from>
      <xdr:col>5</xdr:col>
      <xdr:colOff>152400</xdr:colOff>
      <xdr:row>15</xdr:row>
      <xdr:rowOff>142875</xdr:rowOff>
    </xdr:from>
    <xdr:to>
      <xdr:col>8</xdr:col>
      <xdr:colOff>209550</xdr:colOff>
      <xdr:row>17</xdr:row>
      <xdr:rowOff>66675</xdr:rowOff>
    </xdr:to>
    <xdr:sp macro="[0]!Pozn" textlink="">
      <xdr:nvSpPr>
        <xdr:cNvPr id="18471" name="AutoShape 39">
          <a:extLst>
            <a:ext uri="{FF2B5EF4-FFF2-40B4-BE49-F238E27FC236}">
              <a16:creationId xmlns:a16="http://schemas.microsoft.com/office/drawing/2014/main" id="{B60D5E57-9570-4B3D-89D9-D1A13199326E}"/>
            </a:ext>
          </a:extLst>
        </xdr:cNvPr>
        <xdr:cNvSpPr>
          <a:spLocks noChangeArrowheads="1"/>
        </xdr:cNvSpPr>
      </xdr:nvSpPr>
      <xdr:spPr bwMode="auto">
        <a:xfrm>
          <a:off x="2571750" y="2914650"/>
          <a:ext cx="1800225" cy="247650"/>
        </a:xfrm>
        <a:prstGeom prst="bevel">
          <a:avLst>
            <a:gd name="adj" fmla="val 12500"/>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Poznámky</a:t>
          </a:r>
        </a:p>
      </xdr:txBody>
    </xdr:sp>
    <xdr:clientData/>
  </xdr:twoCellAnchor>
  <xdr:twoCellAnchor editAs="oneCell">
    <xdr:from>
      <xdr:col>5</xdr:col>
      <xdr:colOff>0</xdr:colOff>
      <xdr:row>18</xdr:row>
      <xdr:rowOff>133350</xdr:rowOff>
    </xdr:from>
    <xdr:to>
      <xdr:col>8</xdr:col>
      <xdr:colOff>419100</xdr:colOff>
      <xdr:row>20</xdr:row>
      <xdr:rowOff>57150</xdr:rowOff>
    </xdr:to>
    <xdr:sp macro="[0]!Výsledky" textlink="">
      <xdr:nvSpPr>
        <xdr:cNvPr id="18473" name="AutoShape 41">
          <a:extLst>
            <a:ext uri="{FF2B5EF4-FFF2-40B4-BE49-F238E27FC236}">
              <a16:creationId xmlns:a16="http://schemas.microsoft.com/office/drawing/2014/main" id="{C02BB66F-41E8-48B9-B3C9-9A658F4C4089}"/>
            </a:ext>
          </a:extLst>
        </xdr:cNvPr>
        <xdr:cNvSpPr>
          <a:spLocks noChangeArrowheads="1"/>
        </xdr:cNvSpPr>
      </xdr:nvSpPr>
      <xdr:spPr bwMode="auto">
        <a:xfrm>
          <a:off x="2419350" y="3390900"/>
          <a:ext cx="2162175" cy="247650"/>
        </a:xfrm>
        <a:prstGeom prst="bevel">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Zpracování celkových výsledků</a:t>
          </a:r>
        </a:p>
      </xdr:txBody>
    </xdr:sp>
    <xdr:clientData/>
  </xdr:twoCellAnchor>
  <xdr:twoCellAnchor editAs="oneCell">
    <xdr:from>
      <xdr:col>5</xdr:col>
      <xdr:colOff>152400</xdr:colOff>
      <xdr:row>21</xdr:row>
      <xdr:rowOff>142875</xdr:rowOff>
    </xdr:from>
    <xdr:to>
      <xdr:col>8</xdr:col>
      <xdr:colOff>209550</xdr:colOff>
      <xdr:row>23</xdr:row>
      <xdr:rowOff>28575</xdr:rowOff>
    </xdr:to>
    <xdr:sp macro="[0]!Tisk" textlink="">
      <xdr:nvSpPr>
        <xdr:cNvPr id="18474" name="AutoShape 42">
          <a:extLst>
            <a:ext uri="{FF2B5EF4-FFF2-40B4-BE49-F238E27FC236}">
              <a16:creationId xmlns:a16="http://schemas.microsoft.com/office/drawing/2014/main" id="{3EB3DB3D-868B-496E-B01F-CC0709731C58}"/>
            </a:ext>
          </a:extLst>
        </xdr:cNvPr>
        <xdr:cNvSpPr>
          <a:spLocks noChangeArrowheads="1"/>
        </xdr:cNvSpPr>
      </xdr:nvSpPr>
      <xdr:spPr bwMode="auto">
        <a:xfrm>
          <a:off x="2571750" y="3886200"/>
          <a:ext cx="1800225" cy="247650"/>
        </a:xfrm>
        <a:prstGeom prst="bevel">
          <a:avLst>
            <a:gd name="adj" fmla="val 12500"/>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Tisková sestava</a:t>
          </a:r>
        </a:p>
      </xdr:txBody>
    </xdr:sp>
    <xdr:clientData/>
  </xdr:twoCellAnchor>
  <xdr:twoCellAnchor editAs="oneCell">
    <xdr:from>
      <xdr:col>5</xdr:col>
      <xdr:colOff>9525</xdr:colOff>
      <xdr:row>24</xdr:row>
      <xdr:rowOff>114300</xdr:rowOff>
    </xdr:from>
    <xdr:to>
      <xdr:col>6</xdr:col>
      <xdr:colOff>0</xdr:colOff>
      <xdr:row>26</xdr:row>
      <xdr:rowOff>38100</xdr:rowOff>
    </xdr:to>
    <xdr:sp macro="[0]!Kontakt" textlink="">
      <xdr:nvSpPr>
        <xdr:cNvPr id="18475" name="AutoShape 43">
          <a:extLst>
            <a:ext uri="{FF2B5EF4-FFF2-40B4-BE49-F238E27FC236}">
              <a16:creationId xmlns:a16="http://schemas.microsoft.com/office/drawing/2014/main" id="{717E8E41-C559-4495-8990-BFAAE998E34E}"/>
            </a:ext>
          </a:extLst>
        </xdr:cNvPr>
        <xdr:cNvSpPr>
          <a:spLocks noChangeArrowheads="1"/>
        </xdr:cNvSpPr>
      </xdr:nvSpPr>
      <xdr:spPr bwMode="auto">
        <a:xfrm>
          <a:off x="2428875" y="4381500"/>
          <a:ext cx="571500" cy="247650"/>
        </a:xfrm>
        <a:prstGeom prst="bevel">
          <a:avLst>
            <a:gd name="adj" fmla="val 12500"/>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Kontakt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1</xdr:row>
      <xdr:rowOff>0</xdr:rowOff>
    </xdr:to>
    <xdr:sp macro="[0]!Uvod" textlink="">
      <xdr:nvSpPr>
        <xdr:cNvPr id="9225" name="AutoShape 9">
          <a:extLst>
            <a:ext uri="{FF2B5EF4-FFF2-40B4-BE49-F238E27FC236}">
              <a16:creationId xmlns:a16="http://schemas.microsoft.com/office/drawing/2014/main" id="{9E424A93-FAF3-43BE-9301-025A3766F238}"/>
            </a:ext>
          </a:extLst>
        </xdr:cNvPr>
        <xdr:cNvSpPr>
          <a:spLocks noChangeAspect="1" noChangeArrowheads="1"/>
        </xdr:cNvSpPr>
      </xdr:nvSpPr>
      <xdr:spPr bwMode="auto">
        <a:xfrm>
          <a:off x="9525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352425</xdr:colOff>
      <xdr:row>0</xdr:row>
      <xdr:rowOff>123825</xdr:rowOff>
    </xdr:from>
    <xdr:to>
      <xdr:col>19</xdr:col>
      <xdr:colOff>238125</xdr:colOff>
      <xdr:row>3</xdr:row>
      <xdr:rowOff>133350</xdr:rowOff>
    </xdr:to>
    <xdr:pic>
      <xdr:nvPicPr>
        <xdr:cNvPr id="9227" name="Picture 11">
          <a:extLst>
            <a:ext uri="{FF2B5EF4-FFF2-40B4-BE49-F238E27FC236}">
              <a16:creationId xmlns:a16="http://schemas.microsoft.com/office/drawing/2014/main" id="{F43DB0DE-11C8-4B7A-9EB8-468089E91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123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0</xdr:row>
      <xdr:rowOff>9525</xdr:rowOff>
    </xdr:from>
    <xdr:to>
      <xdr:col>1</xdr:col>
      <xdr:colOff>161925</xdr:colOff>
      <xdr:row>1</xdr:row>
      <xdr:rowOff>0</xdr:rowOff>
    </xdr:to>
    <xdr:sp macro="[0]!Uvod" textlink="">
      <xdr:nvSpPr>
        <xdr:cNvPr id="9244" name="AutoShape 28">
          <a:extLst>
            <a:ext uri="{FF2B5EF4-FFF2-40B4-BE49-F238E27FC236}">
              <a16:creationId xmlns:a16="http://schemas.microsoft.com/office/drawing/2014/main" id="{8B825438-AA58-4E03-A744-F33AEE2CFAA0}"/>
            </a:ext>
          </a:extLst>
        </xdr:cNvPr>
        <xdr:cNvSpPr>
          <a:spLocks noChangeAspect="1" noChangeArrowheads="1"/>
        </xdr:cNvSpPr>
      </xdr:nvSpPr>
      <xdr:spPr bwMode="auto">
        <a:xfrm>
          <a:off x="9525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352425</xdr:colOff>
      <xdr:row>0</xdr:row>
      <xdr:rowOff>123825</xdr:rowOff>
    </xdr:from>
    <xdr:to>
      <xdr:col>19</xdr:col>
      <xdr:colOff>238125</xdr:colOff>
      <xdr:row>3</xdr:row>
      <xdr:rowOff>133350</xdr:rowOff>
    </xdr:to>
    <xdr:pic>
      <xdr:nvPicPr>
        <xdr:cNvPr id="9245" name="Picture 29">
          <a:extLst>
            <a:ext uri="{FF2B5EF4-FFF2-40B4-BE49-F238E27FC236}">
              <a16:creationId xmlns:a16="http://schemas.microsoft.com/office/drawing/2014/main" id="{11935EA4-5F16-41E4-A762-DF0B5767C3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123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31</xdr:row>
      <xdr:rowOff>9525</xdr:rowOff>
    </xdr:from>
    <xdr:to>
      <xdr:col>1</xdr:col>
      <xdr:colOff>161925</xdr:colOff>
      <xdr:row>32</xdr:row>
      <xdr:rowOff>0</xdr:rowOff>
    </xdr:to>
    <xdr:sp macro="[0]!Uvod" textlink="">
      <xdr:nvSpPr>
        <xdr:cNvPr id="9250" name="AutoShape 34">
          <a:extLst>
            <a:ext uri="{FF2B5EF4-FFF2-40B4-BE49-F238E27FC236}">
              <a16:creationId xmlns:a16="http://schemas.microsoft.com/office/drawing/2014/main" id="{0E669FBD-4813-4F72-BFC1-88ECC2D110F7}"/>
            </a:ext>
          </a:extLst>
        </xdr:cNvPr>
        <xdr:cNvSpPr>
          <a:spLocks noChangeAspect="1" noChangeArrowheads="1"/>
        </xdr:cNvSpPr>
      </xdr:nvSpPr>
      <xdr:spPr bwMode="auto">
        <a:xfrm>
          <a:off x="95250" y="715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352425</xdr:colOff>
      <xdr:row>31</xdr:row>
      <xdr:rowOff>123825</xdr:rowOff>
    </xdr:from>
    <xdr:to>
      <xdr:col>19</xdr:col>
      <xdr:colOff>238125</xdr:colOff>
      <xdr:row>34</xdr:row>
      <xdr:rowOff>133350</xdr:rowOff>
    </xdr:to>
    <xdr:pic>
      <xdr:nvPicPr>
        <xdr:cNvPr id="9251" name="Picture 35">
          <a:extLst>
            <a:ext uri="{FF2B5EF4-FFF2-40B4-BE49-F238E27FC236}">
              <a16:creationId xmlns:a16="http://schemas.microsoft.com/office/drawing/2014/main" id="{75990218-80D1-48D0-96F1-28FCC2DAD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7267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31</xdr:row>
      <xdr:rowOff>9525</xdr:rowOff>
    </xdr:from>
    <xdr:to>
      <xdr:col>1</xdr:col>
      <xdr:colOff>161925</xdr:colOff>
      <xdr:row>32</xdr:row>
      <xdr:rowOff>0</xdr:rowOff>
    </xdr:to>
    <xdr:sp macro="[1]!Uvod" textlink="">
      <xdr:nvSpPr>
        <xdr:cNvPr id="9252" name="AutoShape 36">
          <a:extLst>
            <a:ext uri="{FF2B5EF4-FFF2-40B4-BE49-F238E27FC236}">
              <a16:creationId xmlns:a16="http://schemas.microsoft.com/office/drawing/2014/main" id="{21C08DD1-59C2-45D6-9E63-3A8D9796E9C4}"/>
            </a:ext>
          </a:extLst>
        </xdr:cNvPr>
        <xdr:cNvSpPr>
          <a:spLocks noChangeAspect="1" noChangeArrowheads="1"/>
        </xdr:cNvSpPr>
      </xdr:nvSpPr>
      <xdr:spPr bwMode="auto">
        <a:xfrm>
          <a:off x="95250" y="715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352425</xdr:colOff>
      <xdr:row>31</xdr:row>
      <xdr:rowOff>123825</xdr:rowOff>
    </xdr:from>
    <xdr:to>
      <xdr:col>19</xdr:col>
      <xdr:colOff>238125</xdr:colOff>
      <xdr:row>34</xdr:row>
      <xdr:rowOff>133350</xdr:rowOff>
    </xdr:to>
    <xdr:pic>
      <xdr:nvPicPr>
        <xdr:cNvPr id="9253" name="Picture 37">
          <a:extLst>
            <a:ext uri="{FF2B5EF4-FFF2-40B4-BE49-F238E27FC236}">
              <a16:creationId xmlns:a16="http://schemas.microsoft.com/office/drawing/2014/main" id="{93F9AB13-E768-4AA3-B9CC-C6F478F4F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7267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62</xdr:row>
      <xdr:rowOff>9525</xdr:rowOff>
    </xdr:from>
    <xdr:to>
      <xdr:col>1</xdr:col>
      <xdr:colOff>161925</xdr:colOff>
      <xdr:row>63</xdr:row>
      <xdr:rowOff>0</xdr:rowOff>
    </xdr:to>
    <xdr:sp macro="[0]!Uvod" textlink="">
      <xdr:nvSpPr>
        <xdr:cNvPr id="9254" name="AutoShape 38">
          <a:extLst>
            <a:ext uri="{FF2B5EF4-FFF2-40B4-BE49-F238E27FC236}">
              <a16:creationId xmlns:a16="http://schemas.microsoft.com/office/drawing/2014/main" id="{5A70A46D-FC27-4926-9B2E-5C1529958E70}"/>
            </a:ext>
          </a:extLst>
        </xdr:cNvPr>
        <xdr:cNvSpPr>
          <a:spLocks noChangeAspect="1" noChangeArrowheads="1"/>
        </xdr:cNvSpPr>
      </xdr:nvSpPr>
      <xdr:spPr bwMode="auto">
        <a:xfrm>
          <a:off x="95250" y="14297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352425</xdr:colOff>
      <xdr:row>62</xdr:row>
      <xdr:rowOff>123825</xdr:rowOff>
    </xdr:from>
    <xdr:to>
      <xdr:col>19</xdr:col>
      <xdr:colOff>238125</xdr:colOff>
      <xdr:row>65</xdr:row>
      <xdr:rowOff>133350</xdr:rowOff>
    </xdr:to>
    <xdr:pic>
      <xdr:nvPicPr>
        <xdr:cNvPr id="9255" name="Picture 39">
          <a:extLst>
            <a:ext uri="{FF2B5EF4-FFF2-40B4-BE49-F238E27FC236}">
              <a16:creationId xmlns:a16="http://schemas.microsoft.com/office/drawing/2014/main" id="{239A352D-D371-4008-BEB2-EDCF9DADF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144113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62</xdr:row>
      <xdr:rowOff>9525</xdr:rowOff>
    </xdr:from>
    <xdr:to>
      <xdr:col>1</xdr:col>
      <xdr:colOff>161925</xdr:colOff>
      <xdr:row>63</xdr:row>
      <xdr:rowOff>0</xdr:rowOff>
    </xdr:to>
    <xdr:sp macro="[1]!Uvod" textlink="">
      <xdr:nvSpPr>
        <xdr:cNvPr id="9256" name="AutoShape 40">
          <a:extLst>
            <a:ext uri="{FF2B5EF4-FFF2-40B4-BE49-F238E27FC236}">
              <a16:creationId xmlns:a16="http://schemas.microsoft.com/office/drawing/2014/main" id="{85DABFB2-2619-4598-AB9F-3D31DCCD956B}"/>
            </a:ext>
          </a:extLst>
        </xdr:cNvPr>
        <xdr:cNvSpPr>
          <a:spLocks noChangeAspect="1" noChangeArrowheads="1"/>
        </xdr:cNvSpPr>
      </xdr:nvSpPr>
      <xdr:spPr bwMode="auto">
        <a:xfrm>
          <a:off x="95250" y="14297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352425</xdr:colOff>
      <xdr:row>62</xdr:row>
      <xdr:rowOff>123825</xdr:rowOff>
    </xdr:from>
    <xdr:to>
      <xdr:col>19</xdr:col>
      <xdr:colOff>238125</xdr:colOff>
      <xdr:row>65</xdr:row>
      <xdr:rowOff>133350</xdr:rowOff>
    </xdr:to>
    <xdr:pic>
      <xdr:nvPicPr>
        <xdr:cNvPr id="9257" name="Picture 41">
          <a:extLst>
            <a:ext uri="{FF2B5EF4-FFF2-40B4-BE49-F238E27FC236}">
              <a16:creationId xmlns:a16="http://schemas.microsoft.com/office/drawing/2014/main" id="{2225CC22-7C0B-46B7-AED8-CC4BF5E24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144113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93</xdr:row>
      <xdr:rowOff>9525</xdr:rowOff>
    </xdr:from>
    <xdr:to>
      <xdr:col>1</xdr:col>
      <xdr:colOff>161925</xdr:colOff>
      <xdr:row>94</xdr:row>
      <xdr:rowOff>0</xdr:rowOff>
    </xdr:to>
    <xdr:sp macro="[0]!Uvod" textlink="">
      <xdr:nvSpPr>
        <xdr:cNvPr id="9258" name="AutoShape 42">
          <a:extLst>
            <a:ext uri="{FF2B5EF4-FFF2-40B4-BE49-F238E27FC236}">
              <a16:creationId xmlns:a16="http://schemas.microsoft.com/office/drawing/2014/main" id="{A201ED18-3769-4F01-AAF4-8015F59B7CB2}"/>
            </a:ext>
          </a:extLst>
        </xdr:cNvPr>
        <xdr:cNvSpPr>
          <a:spLocks noChangeAspect="1" noChangeArrowheads="1"/>
        </xdr:cNvSpPr>
      </xdr:nvSpPr>
      <xdr:spPr bwMode="auto">
        <a:xfrm>
          <a:off x="95250" y="21440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352425</xdr:colOff>
      <xdr:row>93</xdr:row>
      <xdr:rowOff>123825</xdr:rowOff>
    </xdr:from>
    <xdr:to>
      <xdr:col>19</xdr:col>
      <xdr:colOff>238125</xdr:colOff>
      <xdr:row>96</xdr:row>
      <xdr:rowOff>133350</xdr:rowOff>
    </xdr:to>
    <xdr:pic>
      <xdr:nvPicPr>
        <xdr:cNvPr id="9259" name="Picture 43">
          <a:extLst>
            <a:ext uri="{FF2B5EF4-FFF2-40B4-BE49-F238E27FC236}">
              <a16:creationId xmlns:a16="http://schemas.microsoft.com/office/drawing/2014/main" id="{31BCC673-1BF1-4DF8-8A91-FDBE75178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215550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93</xdr:row>
      <xdr:rowOff>9525</xdr:rowOff>
    </xdr:from>
    <xdr:to>
      <xdr:col>1</xdr:col>
      <xdr:colOff>161925</xdr:colOff>
      <xdr:row>94</xdr:row>
      <xdr:rowOff>0</xdr:rowOff>
    </xdr:to>
    <xdr:sp macro="[1]!Uvod" textlink="">
      <xdr:nvSpPr>
        <xdr:cNvPr id="9260" name="AutoShape 44">
          <a:extLst>
            <a:ext uri="{FF2B5EF4-FFF2-40B4-BE49-F238E27FC236}">
              <a16:creationId xmlns:a16="http://schemas.microsoft.com/office/drawing/2014/main" id="{EF417056-3B1D-41E2-AE72-C919C829E85B}"/>
            </a:ext>
          </a:extLst>
        </xdr:cNvPr>
        <xdr:cNvSpPr>
          <a:spLocks noChangeAspect="1" noChangeArrowheads="1"/>
        </xdr:cNvSpPr>
      </xdr:nvSpPr>
      <xdr:spPr bwMode="auto">
        <a:xfrm>
          <a:off x="95250" y="21440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352425</xdr:colOff>
      <xdr:row>93</xdr:row>
      <xdr:rowOff>123825</xdr:rowOff>
    </xdr:from>
    <xdr:to>
      <xdr:col>19</xdr:col>
      <xdr:colOff>238125</xdr:colOff>
      <xdr:row>96</xdr:row>
      <xdr:rowOff>133350</xdr:rowOff>
    </xdr:to>
    <xdr:pic>
      <xdr:nvPicPr>
        <xdr:cNvPr id="9261" name="Picture 45">
          <a:extLst>
            <a:ext uri="{FF2B5EF4-FFF2-40B4-BE49-F238E27FC236}">
              <a16:creationId xmlns:a16="http://schemas.microsoft.com/office/drawing/2014/main" id="{62B5A966-248C-4731-9295-62D4A74A5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215550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124</xdr:row>
      <xdr:rowOff>9525</xdr:rowOff>
    </xdr:from>
    <xdr:to>
      <xdr:col>1</xdr:col>
      <xdr:colOff>161925</xdr:colOff>
      <xdr:row>125</xdr:row>
      <xdr:rowOff>0</xdr:rowOff>
    </xdr:to>
    <xdr:sp macro="[0]!Uvod" textlink="">
      <xdr:nvSpPr>
        <xdr:cNvPr id="9262" name="AutoShape 46">
          <a:extLst>
            <a:ext uri="{FF2B5EF4-FFF2-40B4-BE49-F238E27FC236}">
              <a16:creationId xmlns:a16="http://schemas.microsoft.com/office/drawing/2014/main" id="{27CDF1F6-6265-47FE-94AB-79FFAE0708A2}"/>
            </a:ext>
          </a:extLst>
        </xdr:cNvPr>
        <xdr:cNvSpPr>
          <a:spLocks noChangeAspect="1" noChangeArrowheads="1"/>
        </xdr:cNvSpPr>
      </xdr:nvSpPr>
      <xdr:spPr bwMode="auto">
        <a:xfrm>
          <a:off x="95250" y="28584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352425</xdr:colOff>
      <xdr:row>124</xdr:row>
      <xdr:rowOff>123825</xdr:rowOff>
    </xdr:from>
    <xdr:to>
      <xdr:col>19</xdr:col>
      <xdr:colOff>238125</xdr:colOff>
      <xdr:row>127</xdr:row>
      <xdr:rowOff>133350</xdr:rowOff>
    </xdr:to>
    <xdr:pic>
      <xdr:nvPicPr>
        <xdr:cNvPr id="9263" name="Picture 47">
          <a:extLst>
            <a:ext uri="{FF2B5EF4-FFF2-40B4-BE49-F238E27FC236}">
              <a16:creationId xmlns:a16="http://schemas.microsoft.com/office/drawing/2014/main" id="{97C90500-D71E-4B6B-9680-0D4CF001C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28698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124</xdr:row>
      <xdr:rowOff>9525</xdr:rowOff>
    </xdr:from>
    <xdr:to>
      <xdr:col>1</xdr:col>
      <xdr:colOff>161925</xdr:colOff>
      <xdr:row>125</xdr:row>
      <xdr:rowOff>0</xdr:rowOff>
    </xdr:to>
    <xdr:sp macro="[1]!Uvod" textlink="">
      <xdr:nvSpPr>
        <xdr:cNvPr id="9264" name="AutoShape 48">
          <a:extLst>
            <a:ext uri="{FF2B5EF4-FFF2-40B4-BE49-F238E27FC236}">
              <a16:creationId xmlns:a16="http://schemas.microsoft.com/office/drawing/2014/main" id="{0A10B437-87CF-45A2-8DFB-7A68FB847781}"/>
            </a:ext>
          </a:extLst>
        </xdr:cNvPr>
        <xdr:cNvSpPr>
          <a:spLocks noChangeAspect="1" noChangeArrowheads="1"/>
        </xdr:cNvSpPr>
      </xdr:nvSpPr>
      <xdr:spPr bwMode="auto">
        <a:xfrm>
          <a:off x="95250" y="28584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352425</xdr:colOff>
      <xdr:row>124</xdr:row>
      <xdr:rowOff>123825</xdr:rowOff>
    </xdr:from>
    <xdr:to>
      <xdr:col>19</xdr:col>
      <xdr:colOff>238125</xdr:colOff>
      <xdr:row>127</xdr:row>
      <xdr:rowOff>133350</xdr:rowOff>
    </xdr:to>
    <xdr:pic>
      <xdr:nvPicPr>
        <xdr:cNvPr id="9265" name="Picture 49">
          <a:extLst>
            <a:ext uri="{FF2B5EF4-FFF2-40B4-BE49-F238E27FC236}">
              <a16:creationId xmlns:a16="http://schemas.microsoft.com/office/drawing/2014/main" id="{7F80A340-CBB8-4FF7-B378-B7EE11E12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28698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31</xdr:row>
      <xdr:rowOff>9525</xdr:rowOff>
    </xdr:from>
    <xdr:to>
      <xdr:col>1</xdr:col>
      <xdr:colOff>161925</xdr:colOff>
      <xdr:row>32</xdr:row>
      <xdr:rowOff>0</xdr:rowOff>
    </xdr:to>
    <xdr:sp macro="[0]!Uvod" textlink="">
      <xdr:nvSpPr>
        <xdr:cNvPr id="9266" name="AutoShape 50">
          <a:extLst>
            <a:ext uri="{FF2B5EF4-FFF2-40B4-BE49-F238E27FC236}">
              <a16:creationId xmlns:a16="http://schemas.microsoft.com/office/drawing/2014/main" id="{C1D23FB5-F8C1-4463-922C-F433E1A76EC7}"/>
            </a:ext>
          </a:extLst>
        </xdr:cNvPr>
        <xdr:cNvSpPr>
          <a:spLocks noChangeAspect="1" noChangeArrowheads="1"/>
        </xdr:cNvSpPr>
      </xdr:nvSpPr>
      <xdr:spPr bwMode="auto">
        <a:xfrm>
          <a:off x="95250" y="715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31</xdr:row>
      <xdr:rowOff>9525</xdr:rowOff>
    </xdr:from>
    <xdr:to>
      <xdr:col>1</xdr:col>
      <xdr:colOff>161925</xdr:colOff>
      <xdr:row>32</xdr:row>
      <xdr:rowOff>0</xdr:rowOff>
    </xdr:to>
    <xdr:sp macro="[0]!Uvod" textlink="">
      <xdr:nvSpPr>
        <xdr:cNvPr id="9267" name="AutoShape 51">
          <a:extLst>
            <a:ext uri="{FF2B5EF4-FFF2-40B4-BE49-F238E27FC236}">
              <a16:creationId xmlns:a16="http://schemas.microsoft.com/office/drawing/2014/main" id="{687A51EB-DE5D-4A4A-81D9-2C9C97D97039}"/>
            </a:ext>
          </a:extLst>
        </xdr:cNvPr>
        <xdr:cNvSpPr>
          <a:spLocks noChangeAspect="1" noChangeArrowheads="1"/>
        </xdr:cNvSpPr>
      </xdr:nvSpPr>
      <xdr:spPr bwMode="auto">
        <a:xfrm>
          <a:off x="95250" y="715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62</xdr:row>
      <xdr:rowOff>9525</xdr:rowOff>
    </xdr:from>
    <xdr:to>
      <xdr:col>1</xdr:col>
      <xdr:colOff>161925</xdr:colOff>
      <xdr:row>63</xdr:row>
      <xdr:rowOff>0</xdr:rowOff>
    </xdr:to>
    <xdr:sp macro="[0]!Uvod" textlink="">
      <xdr:nvSpPr>
        <xdr:cNvPr id="9268" name="AutoShape 52">
          <a:extLst>
            <a:ext uri="{FF2B5EF4-FFF2-40B4-BE49-F238E27FC236}">
              <a16:creationId xmlns:a16="http://schemas.microsoft.com/office/drawing/2014/main" id="{D8F9CBAE-658C-4552-8684-C82C39B44752}"/>
            </a:ext>
          </a:extLst>
        </xdr:cNvPr>
        <xdr:cNvSpPr>
          <a:spLocks noChangeAspect="1" noChangeArrowheads="1"/>
        </xdr:cNvSpPr>
      </xdr:nvSpPr>
      <xdr:spPr bwMode="auto">
        <a:xfrm>
          <a:off x="95250" y="14297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62</xdr:row>
      <xdr:rowOff>9525</xdr:rowOff>
    </xdr:from>
    <xdr:to>
      <xdr:col>1</xdr:col>
      <xdr:colOff>161925</xdr:colOff>
      <xdr:row>63</xdr:row>
      <xdr:rowOff>0</xdr:rowOff>
    </xdr:to>
    <xdr:sp macro="[0]!Uvod" textlink="">
      <xdr:nvSpPr>
        <xdr:cNvPr id="9269" name="AutoShape 53">
          <a:extLst>
            <a:ext uri="{FF2B5EF4-FFF2-40B4-BE49-F238E27FC236}">
              <a16:creationId xmlns:a16="http://schemas.microsoft.com/office/drawing/2014/main" id="{24E87299-79F9-4B37-8159-CE9251D6290B}"/>
            </a:ext>
          </a:extLst>
        </xdr:cNvPr>
        <xdr:cNvSpPr>
          <a:spLocks noChangeAspect="1" noChangeArrowheads="1"/>
        </xdr:cNvSpPr>
      </xdr:nvSpPr>
      <xdr:spPr bwMode="auto">
        <a:xfrm>
          <a:off x="95250" y="14297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93</xdr:row>
      <xdr:rowOff>9525</xdr:rowOff>
    </xdr:from>
    <xdr:to>
      <xdr:col>1</xdr:col>
      <xdr:colOff>161925</xdr:colOff>
      <xdr:row>94</xdr:row>
      <xdr:rowOff>0</xdr:rowOff>
    </xdr:to>
    <xdr:sp macro="[0]!Uvod" textlink="">
      <xdr:nvSpPr>
        <xdr:cNvPr id="9270" name="AutoShape 54">
          <a:extLst>
            <a:ext uri="{FF2B5EF4-FFF2-40B4-BE49-F238E27FC236}">
              <a16:creationId xmlns:a16="http://schemas.microsoft.com/office/drawing/2014/main" id="{99EACD97-2A96-4977-9617-9FD57F3A86EF}"/>
            </a:ext>
          </a:extLst>
        </xdr:cNvPr>
        <xdr:cNvSpPr>
          <a:spLocks noChangeAspect="1" noChangeArrowheads="1"/>
        </xdr:cNvSpPr>
      </xdr:nvSpPr>
      <xdr:spPr bwMode="auto">
        <a:xfrm>
          <a:off x="95250" y="21440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93</xdr:row>
      <xdr:rowOff>9525</xdr:rowOff>
    </xdr:from>
    <xdr:to>
      <xdr:col>1</xdr:col>
      <xdr:colOff>161925</xdr:colOff>
      <xdr:row>94</xdr:row>
      <xdr:rowOff>0</xdr:rowOff>
    </xdr:to>
    <xdr:sp macro="[0]!Uvod" textlink="">
      <xdr:nvSpPr>
        <xdr:cNvPr id="9271" name="AutoShape 55">
          <a:extLst>
            <a:ext uri="{FF2B5EF4-FFF2-40B4-BE49-F238E27FC236}">
              <a16:creationId xmlns:a16="http://schemas.microsoft.com/office/drawing/2014/main" id="{A29F9AFE-DFF0-45ED-8B4C-4E72C475491A}"/>
            </a:ext>
          </a:extLst>
        </xdr:cNvPr>
        <xdr:cNvSpPr>
          <a:spLocks noChangeAspect="1" noChangeArrowheads="1"/>
        </xdr:cNvSpPr>
      </xdr:nvSpPr>
      <xdr:spPr bwMode="auto">
        <a:xfrm>
          <a:off x="95250" y="21440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124</xdr:row>
      <xdr:rowOff>9525</xdr:rowOff>
    </xdr:from>
    <xdr:to>
      <xdr:col>1</xdr:col>
      <xdr:colOff>161925</xdr:colOff>
      <xdr:row>125</xdr:row>
      <xdr:rowOff>0</xdr:rowOff>
    </xdr:to>
    <xdr:sp macro="[0]!Uvod" textlink="">
      <xdr:nvSpPr>
        <xdr:cNvPr id="9272" name="AutoShape 56">
          <a:extLst>
            <a:ext uri="{FF2B5EF4-FFF2-40B4-BE49-F238E27FC236}">
              <a16:creationId xmlns:a16="http://schemas.microsoft.com/office/drawing/2014/main" id="{6F535906-E3D7-4A96-96BE-6B9F4CB7DCAE}"/>
            </a:ext>
          </a:extLst>
        </xdr:cNvPr>
        <xdr:cNvSpPr>
          <a:spLocks noChangeAspect="1" noChangeArrowheads="1"/>
        </xdr:cNvSpPr>
      </xdr:nvSpPr>
      <xdr:spPr bwMode="auto">
        <a:xfrm>
          <a:off x="95250" y="28584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124</xdr:row>
      <xdr:rowOff>9525</xdr:rowOff>
    </xdr:from>
    <xdr:to>
      <xdr:col>1</xdr:col>
      <xdr:colOff>161925</xdr:colOff>
      <xdr:row>125</xdr:row>
      <xdr:rowOff>0</xdr:rowOff>
    </xdr:to>
    <xdr:sp macro="[1]!Uvod" textlink="">
      <xdr:nvSpPr>
        <xdr:cNvPr id="9273" name="AutoShape 57">
          <a:extLst>
            <a:ext uri="{FF2B5EF4-FFF2-40B4-BE49-F238E27FC236}">
              <a16:creationId xmlns:a16="http://schemas.microsoft.com/office/drawing/2014/main" id="{F6BF945E-5EA4-4E92-827C-42669F0D01A1}"/>
            </a:ext>
          </a:extLst>
        </xdr:cNvPr>
        <xdr:cNvSpPr>
          <a:spLocks noChangeAspect="1" noChangeArrowheads="1"/>
        </xdr:cNvSpPr>
      </xdr:nvSpPr>
      <xdr:spPr bwMode="auto">
        <a:xfrm>
          <a:off x="95250" y="28584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124</xdr:row>
      <xdr:rowOff>9525</xdr:rowOff>
    </xdr:from>
    <xdr:to>
      <xdr:col>1</xdr:col>
      <xdr:colOff>161925</xdr:colOff>
      <xdr:row>125</xdr:row>
      <xdr:rowOff>0</xdr:rowOff>
    </xdr:to>
    <xdr:sp macro="[0]!Uvod" textlink="">
      <xdr:nvSpPr>
        <xdr:cNvPr id="9274" name="AutoShape 58">
          <a:extLst>
            <a:ext uri="{FF2B5EF4-FFF2-40B4-BE49-F238E27FC236}">
              <a16:creationId xmlns:a16="http://schemas.microsoft.com/office/drawing/2014/main" id="{6509BBB2-3AF8-4CF3-9388-304870EFA395}"/>
            </a:ext>
          </a:extLst>
        </xdr:cNvPr>
        <xdr:cNvSpPr>
          <a:spLocks noChangeAspect="1" noChangeArrowheads="1"/>
        </xdr:cNvSpPr>
      </xdr:nvSpPr>
      <xdr:spPr bwMode="auto">
        <a:xfrm>
          <a:off x="95250" y="28584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124</xdr:row>
      <xdr:rowOff>9525</xdr:rowOff>
    </xdr:from>
    <xdr:to>
      <xdr:col>1</xdr:col>
      <xdr:colOff>161925</xdr:colOff>
      <xdr:row>125</xdr:row>
      <xdr:rowOff>0</xdr:rowOff>
    </xdr:to>
    <xdr:sp macro="[0]!Uvod" textlink="">
      <xdr:nvSpPr>
        <xdr:cNvPr id="9275" name="AutoShape 59">
          <a:extLst>
            <a:ext uri="{FF2B5EF4-FFF2-40B4-BE49-F238E27FC236}">
              <a16:creationId xmlns:a16="http://schemas.microsoft.com/office/drawing/2014/main" id="{975479E9-D150-4090-BA3C-C52FDA856D9C}"/>
            </a:ext>
          </a:extLst>
        </xdr:cNvPr>
        <xdr:cNvSpPr>
          <a:spLocks noChangeAspect="1" noChangeArrowheads="1"/>
        </xdr:cNvSpPr>
      </xdr:nvSpPr>
      <xdr:spPr bwMode="auto">
        <a:xfrm>
          <a:off x="95250" y="28584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1</xdr:row>
      <xdr:rowOff>0</xdr:rowOff>
    </xdr:to>
    <xdr:sp macro="[0]!Uvod" textlink="">
      <xdr:nvSpPr>
        <xdr:cNvPr id="16397" name="AutoShape 13">
          <a:extLst>
            <a:ext uri="{FF2B5EF4-FFF2-40B4-BE49-F238E27FC236}">
              <a16:creationId xmlns:a16="http://schemas.microsoft.com/office/drawing/2014/main" id="{D18BE77E-18E3-4361-863C-57E03B519B2D}"/>
            </a:ext>
          </a:extLst>
        </xdr:cNvPr>
        <xdr:cNvSpPr>
          <a:spLocks noChangeAspect="1" noChangeArrowheads="1"/>
        </xdr:cNvSpPr>
      </xdr:nvSpPr>
      <xdr:spPr bwMode="auto">
        <a:xfrm>
          <a:off x="9525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304800</xdr:colOff>
      <xdr:row>0</xdr:row>
      <xdr:rowOff>123825</xdr:rowOff>
    </xdr:from>
    <xdr:to>
      <xdr:col>21</xdr:col>
      <xdr:colOff>257175</xdr:colOff>
      <xdr:row>3</xdr:row>
      <xdr:rowOff>133350</xdr:rowOff>
    </xdr:to>
    <xdr:pic>
      <xdr:nvPicPr>
        <xdr:cNvPr id="16398" name="Picture 14">
          <a:extLst>
            <a:ext uri="{FF2B5EF4-FFF2-40B4-BE49-F238E27FC236}">
              <a16:creationId xmlns:a16="http://schemas.microsoft.com/office/drawing/2014/main" id="{AE8C4D5A-E28B-4C03-AFC1-1E2584700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23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31</xdr:row>
      <xdr:rowOff>9525</xdr:rowOff>
    </xdr:from>
    <xdr:to>
      <xdr:col>1</xdr:col>
      <xdr:colOff>161925</xdr:colOff>
      <xdr:row>32</xdr:row>
      <xdr:rowOff>0</xdr:rowOff>
    </xdr:to>
    <xdr:sp macro="[0]!Uvod" textlink="">
      <xdr:nvSpPr>
        <xdr:cNvPr id="16403" name="AutoShape 19">
          <a:extLst>
            <a:ext uri="{FF2B5EF4-FFF2-40B4-BE49-F238E27FC236}">
              <a16:creationId xmlns:a16="http://schemas.microsoft.com/office/drawing/2014/main" id="{78609581-4726-474A-87BA-8B05BD262E60}"/>
            </a:ext>
          </a:extLst>
        </xdr:cNvPr>
        <xdr:cNvSpPr>
          <a:spLocks noChangeAspect="1" noChangeArrowheads="1"/>
        </xdr:cNvSpPr>
      </xdr:nvSpPr>
      <xdr:spPr bwMode="auto">
        <a:xfrm>
          <a:off x="95250" y="715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304800</xdr:colOff>
      <xdr:row>31</xdr:row>
      <xdr:rowOff>123825</xdr:rowOff>
    </xdr:from>
    <xdr:to>
      <xdr:col>21</xdr:col>
      <xdr:colOff>257175</xdr:colOff>
      <xdr:row>34</xdr:row>
      <xdr:rowOff>133350</xdr:rowOff>
    </xdr:to>
    <xdr:pic>
      <xdr:nvPicPr>
        <xdr:cNvPr id="16404" name="Picture 20">
          <a:extLst>
            <a:ext uri="{FF2B5EF4-FFF2-40B4-BE49-F238E27FC236}">
              <a16:creationId xmlns:a16="http://schemas.microsoft.com/office/drawing/2014/main" id="{D78DE60E-5937-4F32-AB13-53DD6EBEC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7267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62</xdr:row>
      <xdr:rowOff>9525</xdr:rowOff>
    </xdr:from>
    <xdr:to>
      <xdr:col>1</xdr:col>
      <xdr:colOff>161925</xdr:colOff>
      <xdr:row>63</xdr:row>
      <xdr:rowOff>0</xdr:rowOff>
    </xdr:to>
    <xdr:sp macro="[0]!Uvod" textlink="">
      <xdr:nvSpPr>
        <xdr:cNvPr id="16405" name="AutoShape 21">
          <a:extLst>
            <a:ext uri="{FF2B5EF4-FFF2-40B4-BE49-F238E27FC236}">
              <a16:creationId xmlns:a16="http://schemas.microsoft.com/office/drawing/2014/main" id="{A9E6CD7D-805D-4BC9-8921-DF80A76CFE0A}"/>
            </a:ext>
          </a:extLst>
        </xdr:cNvPr>
        <xdr:cNvSpPr>
          <a:spLocks noChangeAspect="1" noChangeArrowheads="1"/>
        </xdr:cNvSpPr>
      </xdr:nvSpPr>
      <xdr:spPr bwMode="auto">
        <a:xfrm>
          <a:off x="95250" y="14297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304800</xdr:colOff>
      <xdr:row>62</xdr:row>
      <xdr:rowOff>123825</xdr:rowOff>
    </xdr:from>
    <xdr:to>
      <xdr:col>21</xdr:col>
      <xdr:colOff>257175</xdr:colOff>
      <xdr:row>65</xdr:row>
      <xdr:rowOff>133350</xdr:rowOff>
    </xdr:to>
    <xdr:pic>
      <xdr:nvPicPr>
        <xdr:cNvPr id="16406" name="Picture 22">
          <a:extLst>
            <a:ext uri="{FF2B5EF4-FFF2-40B4-BE49-F238E27FC236}">
              <a16:creationId xmlns:a16="http://schemas.microsoft.com/office/drawing/2014/main" id="{607724C1-79C9-4D27-B70B-AD0D27DD1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44113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93</xdr:row>
      <xdr:rowOff>9525</xdr:rowOff>
    </xdr:from>
    <xdr:to>
      <xdr:col>1</xdr:col>
      <xdr:colOff>161925</xdr:colOff>
      <xdr:row>94</xdr:row>
      <xdr:rowOff>0</xdr:rowOff>
    </xdr:to>
    <xdr:sp macro="[0]!Uvod" textlink="">
      <xdr:nvSpPr>
        <xdr:cNvPr id="16407" name="AutoShape 23">
          <a:extLst>
            <a:ext uri="{FF2B5EF4-FFF2-40B4-BE49-F238E27FC236}">
              <a16:creationId xmlns:a16="http://schemas.microsoft.com/office/drawing/2014/main" id="{998A645F-90A4-4377-8252-6BA468C76C15}"/>
            </a:ext>
          </a:extLst>
        </xdr:cNvPr>
        <xdr:cNvSpPr>
          <a:spLocks noChangeAspect="1" noChangeArrowheads="1"/>
        </xdr:cNvSpPr>
      </xdr:nvSpPr>
      <xdr:spPr bwMode="auto">
        <a:xfrm>
          <a:off x="95250" y="21440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304800</xdr:colOff>
      <xdr:row>93</xdr:row>
      <xdr:rowOff>123825</xdr:rowOff>
    </xdr:from>
    <xdr:to>
      <xdr:col>21</xdr:col>
      <xdr:colOff>257175</xdr:colOff>
      <xdr:row>96</xdr:row>
      <xdr:rowOff>133350</xdr:rowOff>
    </xdr:to>
    <xdr:pic>
      <xdr:nvPicPr>
        <xdr:cNvPr id="16408" name="Picture 24">
          <a:extLst>
            <a:ext uri="{FF2B5EF4-FFF2-40B4-BE49-F238E27FC236}">
              <a16:creationId xmlns:a16="http://schemas.microsoft.com/office/drawing/2014/main" id="{A27EB573-D5F1-4E96-ADFC-FB90B5ED3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215550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124</xdr:row>
      <xdr:rowOff>9525</xdr:rowOff>
    </xdr:from>
    <xdr:to>
      <xdr:col>1</xdr:col>
      <xdr:colOff>161925</xdr:colOff>
      <xdr:row>125</xdr:row>
      <xdr:rowOff>0</xdr:rowOff>
    </xdr:to>
    <xdr:sp macro="[0]!Uvod" textlink="">
      <xdr:nvSpPr>
        <xdr:cNvPr id="16409" name="AutoShape 25">
          <a:extLst>
            <a:ext uri="{FF2B5EF4-FFF2-40B4-BE49-F238E27FC236}">
              <a16:creationId xmlns:a16="http://schemas.microsoft.com/office/drawing/2014/main" id="{99DC0EFE-0505-481A-B2D4-C95A1E91180A}"/>
            </a:ext>
          </a:extLst>
        </xdr:cNvPr>
        <xdr:cNvSpPr>
          <a:spLocks noChangeAspect="1" noChangeArrowheads="1"/>
        </xdr:cNvSpPr>
      </xdr:nvSpPr>
      <xdr:spPr bwMode="auto">
        <a:xfrm>
          <a:off x="95250" y="28584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304800</xdr:colOff>
      <xdr:row>124</xdr:row>
      <xdr:rowOff>123825</xdr:rowOff>
    </xdr:from>
    <xdr:to>
      <xdr:col>21</xdr:col>
      <xdr:colOff>257175</xdr:colOff>
      <xdr:row>127</xdr:row>
      <xdr:rowOff>133350</xdr:rowOff>
    </xdr:to>
    <xdr:pic>
      <xdr:nvPicPr>
        <xdr:cNvPr id="16410" name="Picture 26">
          <a:extLst>
            <a:ext uri="{FF2B5EF4-FFF2-40B4-BE49-F238E27FC236}">
              <a16:creationId xmlns:a16="http://schemas.microsoft.com/office/drawing/2014/main" id="{A3E2109A-1233-4816-B231-C16E7C7E3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28698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155</xdr:row>
      <xdr:rowOff>9525</xdr:rowOff>
    </xdr:from>
    <xdr:to>
      <xdr:col>1</xdr:col>
      <xdr:colOff>161925</xdr:colOff>
      <xdr:row>156</xdr:row>
      <xdr:rowOff>0</xdr:rowOff>
    </xdr:to>
    <xdr:sp macro="[0]!Uvod" textlink="">
      <xdr:nvSpPr>
        <xdr:cNvPr id="16411" name="AutoShape 27">
          <a:extLst>
            <a:ext uri="{FF2B5EF4-FFF2-40B4-BE49-F238E27FC236}">
              <a16:creationId xmlns:a16="http://schemas.microsoft.com/office/drawing/2014/main" id="{E8546F19-B1F2-497C-BD4B-71739412DF78}"/>
            </a:ext>
          </a:extLst>
        </xdr:cNvPr>
        <xdr:cNvSpPr>
          <a:spLocks noChangeAspect="1" noChangeArrowheads="1"/>
        </xdr:cNvSpPr>
      </xdr:nvSpPr>
      <xdr:spPr bwMode="auto">
        <a:xfrm>
          <a:off x="95250" y="35728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304800</xdr:colOff>
      <xdr:row>155</xdr:row>
      <xdr:rowOff>123825</xdr:rowOff>
    </xdr:from>
    <xdr:to>
      <xdr:col>21</xdr:col>
      <xdr:colOff>257175</xdr:colOff>
      <xdr:row>158</xdr:row>
      <xdr:rowOff>133350</xdr:rowOff>
    </xdr:to>
    <xdr:pic>
      <xdr:nvPicPr>
        <xdr:cNvPr id="16412" name="Picture 28">
          <a:extLst>
            <a:ext uri="{FF2B5EF4-FFF2-40B4-BE49-F238E27FC236}">
              <a16:creationId xmlns:a16="http://schemas.microsoft.com/office/drawing/2014/main" id="{060B8F60-68CD-4A65-9BCF-5DA0BD951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35842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186</xdr:row>
      <xdr:rowOff>9525</xdr:rowOff>
    </xdr:from>
    <xdr:to>
      <xdr:col>1</xdr:col>
      <xdr:colOff>161925</xdr:colOff>
      <xdr:row>187</xdr:row>
      <xdr:rowOff>0</xdr:rowOff>
    </xdr:to>
    <xdr:sp macro="[0]!Uvod" textlink="">
      <xdr:nvSpPr>
        <xdr:cNvPr id="16413" name="AutoShape 29">
          <a:extLst>
            <a:ext uri="{FF2B5EF4-FFF2-40B4-BE49-F238E27FC236}">
              <a16:creationId xmlns:a16="http://schemas.microsoft.com/office/drawing/2014/main" id="{50927615-60AF-4388-8257-1FAF3D42F6CA}"/>
            </a:ext>
          </a:extLst>
        </xdr:cNvPr>
        <xdr:cNvSpPr>
          <a:spLocks noChangeAspect="1" noChangeArrowheads="1"/>
        </xdr:cNvSpPr>
      </xdr:nvSpPr>
      <xdr:spPr bwMode="auto">
        <a:xfrm>
          <a:off x="95250" y="42872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304800</xdr:colOff>
      <xdr:row>186</xdr:row>
      <xdr:rowOff>123825</xdr:rowOff>
    </xdr:from>
    <xdr:to>
      <xdr:col>21</xdr:col>
      <xdr:colOff>257175</xdr:colOff>
      <xdr:row>189</xdr:row>
      <xdr:rowOff>133350</xdr:rowOff>
    </xdr:to>
    <xdr:pic>
      <xdr:nvPicPr>
        <xdr:cNvPr id="16414" name="Picture 30">
          <a:extLst>
            <a:ext uri="{FF2B5EF4-FFF2-40B4-BE49-F238E27FC236}">
              <a16:creationId xmlns:a16="http://schemas.microsoft.com/office/drawing/2014/main" id="{0BD72302-989F-44B3-8523-7AA7D7274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429863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217</xdr:row>
      <xdr:rowOff>9525</xdr:rowOff>
    </xdr:from>
    <xdr:to>
      <xdr:col>1</xdr:col>
      <xdr:colOff>161925</xdr:colOff>
      <xdr:row>218</xdr:row>
      <xdr:rowOff>0</xdr:rowOff>
    </xdr:to>
    <xdr:sp macro="[0]!Uvod" textlink="">
      <xdr:nvSpPr>
        <xdr:cNvPr id="16415" name="AutoShape 31">
          <a:extLst>
            <a:ext uri="{FF2B5EF4-FFF2-40B4-BE49-F238E27FC236}">
              <a16:creationId xmlns:a16="http://schemas.microsoft.com/office/drawing/2014/main" id="{4D16FCB2-DD47-4850-A538-4B91C6797581}"/>
            </a:ext>
          </a:extLst>
        </xdr:cNvPr>
        <xdr:cNvSpPr>
          <a:spLocks noChangeAspect="1" noChangeArrowheads="1"/>
        </xdr:cNvSpPr>
      </xdr:nvSpPr>
      <xdr:spPr bwMode="auto">
        <a:xfrm>
          <a:off x="95250" y="50015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304800</xdr:colOff>
      <xdr:row>217</xdr:row>
      <xdr:rowOff>123825</xdr:rowOff>
    </xdr:from>
    <xdr:to>
      <xdr:col>21</xdr:col>
      <xdr:colOff>257175</xdr:colOff>
      <xdr:row>220</xdr:row>
      <xdr:rowOff>133350</xdr:rowOff>
    </xdr:to>
    <xdr:pic>
      <xdr:nvPicPr>
        <xdr:cNvPr id="16416" name="Picture 32">
          <a:extLst>
            <a:ext uri="{FF2B5EF4-FFF2-40B4-BE49-F238E27FC236}">
              <a16:creationId xmlns:a16="http://schemas.microsoft.com/office/drawing/2014/main" id="{FC6D4A11-6C2E-4776-B7A7-7E2834638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501300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248</xdr:row>
      <xdr:rowOff>9525</xdr:rowOff>
    </xdr:from>
    <xdr:to>
      <xdr:col>1</xdr:col>
      <xdr:colOff>161925</xdr:colOff>
      <xdr:row>249</xdr:row>
      <xdr:rowOff>0</xdr:rowOff>
    </xdr:to>
    <xdr:sp macro="[0]!Uvod" textlink="">
      <xdr:nvSpPr>
        <xdr:cNvPr id="16417" name="AutoShape 33">
          <a:extLst>
            <a:ext uri="{FF2B5EF4-FFF2-40B4-BE49-F238E27FC236}">
              <a16:creationId xmlns:a16="http://schemas.microsoft.com/office/drawing/2014/main" id="{DC1359CA-259C-421F-8E6A-93B5D79C4BB9}"/>
            </a:ext>
          </a:extLst>
        </xdr:cNvPr>
        <xdr:cNvSpPr>
          <a:spLocks noChangeAspect="1" noChangeArrowheads="1"/>
        </xdr:cNvSpPr>
      </xdr:nvSpPr>
      <xdr:spPr bwMode="auto">
        <a:xfrm>
          <a:off x="95250" y="5715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304800</xdr:colOff>
      <xdr:row>248</xdr:row>
      <xdr:rowOff>123825</xdr:rowOff>
    </xdr:from>
    <xdr:to>
      <xdr:col>21</xdr:col>
      <xdr:colOff>257175</xdr:colOff>
      <xdr:row>251</xdr:row>
      <xdr:rowOff>133350</xdr:rowOff>
    </xdr:to>
    <xdr:pic>
      <xdr:nvPicPr>
        <xdr:cNvPr id="16418" name="Picture 34">
          <a:extLst>
            <a:ext uri="{FF2B5EF4-FFF2-40B4-BE49-F238E27FC236}">
              <a16:creationId xmlns:a16="http://schemas.microsoft.com/office/drawing/2014/main" id="{400CE42E-1190-4F93-8911-9545495CE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57273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279</xdr:row>
      <xdr:rowOff>9525</xdr:rowOff>
    </xdr:from>
    <xdr:to>
      <xdr:col>1</xdr:col>
      <xdr:colOff>161925</xdr:colOff>
      <xdr:row>280</xdr:row>
      <xdr:rowOff>0</xdr:rowOff>
    </xdr:to>
    <xdr:sp macro="[0]!Uvod" textlink="">
      <xdr:nvSpPr>
        <xdr:cNvPr id="16419" name="AutoShape 35">
          <a:extLst>
            <a:ext uri="{FF2B5EF4-FFF2-40B4-BE49-F238E27FC236}">
              <a16:creationId xmlns:a16="http://schemas.microsoft.com/office/drawing/2014/main" id="{88A4B3A2-CC4A-49BA-8067-35A38E76579E}"/>
            </a:ext>
          </a:extLst>
        </xdr:cNvPr>
        <xdr:cNvSpPr>
          <a:spLocks noChangeAspect="1" noChangeArrowheads="1"/>
        </xdr:cNvSpPr>
      </xdr:nvSpPr>
      <xdr:spPr bwMode="auto">
        <a:xfrm>
          <a:off x="95250" y="6430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304800</xdr:colOff>
      <xdr:row>279</xdr:row>
      <xdr:rowOff>123825</xdr:rowOff>
    </xdr:from>
    <xdr:to>
      <xdr:col>21</xdr:col>
      <xdr:colOff>257175</xdr:colOff>
      <xdr:row>282</xdr:row>
      <xdr:rowOff>133350</xdr:rowOff>
    </xdr:to>
    <xdr:pic>
      <xdr:nvPicPr>
        <xdr:cNvPr id="16420" name="Picture 36">
          <a:extLst>
            <a:ext uri="{FF2B5EF4-FFF2-40B4-BE49-F238E27FC236}">
              <a16:creationId xmlns:a16="http://schemas.microsoft.com/office/drawing/2014/main" id="{A4033371-8A01-4821-88E1-81BA2CE24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64417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1</xdr:row>
      <xdr:rowOff>0</xdr:rowOff>
    </xdr:to>
    <xdr:sp macro="[0]!Uvod" textlink="">
      <xdr:nvSpPr>
        <xdr:cNvPr id="15373" name="AutoShape 13">
          <a:extLst>
            <a:ext uri="{FF2B5EF4-FFF2-40B4-BE49-F238E27FC236}">
              <a16:creationId xmlns:a16="http://schemas.microsoft.com/office/drawing/2014/main" id="{A63CA90E-1060-4EF0-89A0-1DCF5FB18113}"/>
            </a:ext>
          </a:extLst>
        </xdr:cNvPr>
        <xdr:cNvSpPr>
          <a:spLocks noChangeAspect="1" noChangeArrowheads="1"/>
        </xdr:cNvSpPr>
      </xdr:nvSpPr>
      <xdr:spPr bwMode="auto">
        <a:xfrm>
          <a:off x="9525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9525</xdr:colOff>
      <xdr:row>0</xdr:row>
      <xdr:rowOff>123825</xdr:rowOff>
    </xdr:from>
    <xdr:to>
      <xdr:col>18</xdr:col>
      <xdr:colOff>228600</xdr:colOff>
      <xdr:row>3</xdr:row>
      <xdr:rowOff>133350</xdr:rowOff>
    </xdr:to>
    <xdr:pic>
      <xdr:nvPicPr>
        <xdr:cNvPr id="15374" name="Picture 14">
          <a:extLst>
            <a:ext uri="{FF2B5EF4-FFF2-40B4-BE49-F238E27FC236}">
              <a16:creationId xmlns:a16="http://schemas.microsoft.com/office/drawing/2014/main" id="{BF547F52-939A-4FEE-8F3C-4B7D0211B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23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31</xdr:row>
      <xdr:rowOff>9525</xdr:rowOff>
    </xdr:from>
    <xdr:to>
      <xdr:col>1</xdr:col>
      <xdr:colOff>161925</xdr:colOff>
      <xdr:row>32</xdr:row>
      <xdr:rowOff>0</xdr:rowOff>
    </xdr:to>
    <xdr:sp macro="[0]!Uvod" textlink="">
      <xdr:nvSpPr>
        <xdr:cNvPr id="15379" name="AutoShape 19">
          <a:extLst>
            <a:ext uri="{FF2B5EF4-FFF2-40B4-BE49-F238E27FC236}">
              <a16:creationId xmlns:a16="http://schemas.microsoft.com/office/drawing/2014/main" id="{E8870426-5E2B-46EF-A9EF-4011362C907D}"/>
            </a:ext>
          </a:extLst>
        </xdr:cNvPr>
        <xdr:cNvSpPr>
          <a:spLocks noChangeAspect="1" noChangeArrowheads="1"/>
        </xdr:cNvSpPr>
      </xdr:nvSpPr>
      <xdr:spPr bwMode="auto">
        <a:xfrm>
          <a:off x="95250" y="715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9525</xdr:colOff>
      <xdr:row>31</xdr:row>
      <xdr:rowOff>123825</xdr:rowOff>
    </xdr:from>
    <xdr:to>
      <xdr:col>18</xdr:col>
      <xdr:colOff>228600</xdr:colOff>
      <xdr:row>34</xdr:row>
      <xdr:rowOff>133350</xdr:rowOff>
    </xdr:to>
    <xdr:pic>
      <xdr:nvPicPr>
        <xdr:cNvPr id="15380" name="Picture 20">
          <a:extLst>
            <a:ext uri="{FF2B5EF4-FFF2-40B4-BE49-F238E27FC236}">
              <a16:creationId xmlns:a16="http://schemas.microsoft.com/office/drawing/2014/main" id="{BBEBEC90-E2ED-4D82-BE68-2ED92137F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7267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62</xdr:row>
      <xdr:rowOff>9525</xdr:rowOff>
    </xdr:from>
    <xdr:to>
      <xdr:col>1</xdr:col>
      <xdr:colOff>161925</xdr:colOff>
      <xdr:row>63</xdr:row>
      <xdr:rowOff>0</xdr:rowOff>
    </xdr:to>
    <xdr:sp macro="[0]!Uvod" textlink="">
      <xdr:nvSpPr>
        <xdr:cNvPr id="15381" name="AutoShape 21">
          <a:extLst>
            <a:ext uri="{FF2B5EF4-FFF2-40B4-BE49-F238E27FC236}">
              <a16:creationId xmlns:a16="http://schemas.microsoft.com/office/drawing/2014/main" id="{F7D75505-E8EB-4988-8793-D4FEFD4AA974}"/>
            </a:ext>
          </a:extLst>
        </xdr:cNvPr>
        <xdr:cNvSpPr>
          <a:spLocks noChangeAspect="1" noChangeArrowheads="1"/>
        </xdr:cNvSpPr>
      </xdr:nvSpPr>
      <xdr:spPr bwMode="auto">
        <a:xfrm>
          <a:off x="95250" y="14297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9525</xdr:colOff>
      <xdr:row>62</xdr:row>
      <xdr:rowOff>123825</xdr:rowOff>
    </xdr:from>
    <xdr:to>
      <xdr:col>18</xdr:col>
      <xdr:colOff>228600</xdr:colOff>
      <xdr:row>65</xdr:row>
      <xdr:rowOff>133350</xdr:rowOff>
    </xdr:to>
    <xdr:pic>
      <xdr:nvPicPr>
        <xdr:cNvPr id="15382" name="Picture 22">
          <a:extLst>
            <a:ext uri="{FF2B5EF4-FFF2-40B4-BE49-F238E27FC236}">
              <a16:creationId xmlns:a16="http://schemas.microsoft.com/office/drawing/2014/main" id="{0FE6CA4E-FACB-460C-9769-C53B776F3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44113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93</xdr:row>
      <xdr:rowOff>9525</xdr:rowOff>
    </xdr:from>
    <xdr:to>
      <xdr:col>1</xdr:col>
      <xdr:colOff>161925</xdr:colOff>
      <xdr:row>94</xdr:row>
      <xdr:rowOff>0</xdr:rowOff>
    </xdr:to>
    <xdr:sp macro="[0]!Uvod" textlink="">
      <xdr:nvSpPr>
        <xdr:cNvPr id="15383" name="AutoShape 23">
          <a:extLst>
            <a:ext uri="{FF2B5EF4-FFF2-40B4-BE49-F238E27FC236}">
              <a16:creationId xmlns:a16="http://schemas.microsoft.com/office/drawing/2014/main" id="{07D33B34-2CDA-40E2-AE82-EB24CEBC6AAE}"/>
            </a:ext>
          </a:extLst>
        </xdr:cNvPr>
        <xdr:cNvSpPr>
          <a:spLocks noChangeAspect="1" noChangeArrowheads="1"/>
        </xdr:cNvSpPr>
      </xdr:nvSpPr>
      <xdr:spPr bwMode="auto">
        <a:xfrm>
          <a:off x="95250" y="21440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9525</xdr:colOff>
      <xdr:row>93</xdr:row>
      <xdr:rowOff>123825</xdr:rowOff>
    </xdr:from>
    <xdr:to>
      <xdr:col>18</xdr:col>
      <xdr:colOff>228600</xdr:colOff>
      <xdr:row>96</xdr:row>
      <xdr:rowOff>133350</xdr:rowOff>
    </xdr:to>
    <xdr:pic>
      <xdr:nvPicPr>
        <xdr:cNvPr id="15384" name="Picture 24">
          <a:extLst>
            <a:ext uri="{FF2B5EF4-FFF2-40B4-BE49-F238E27FC236}">
              <a16:creationId xmlns:a16="http://schemas.microsoft.com/office/drawing/2014/main" id="{39B1EB39-43D4-45FB-800B-3DB3F5A3C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215550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124</xdr:row>
      <xdr:rowOff>9525</xdr:rowOff>
    </xdr:from>
    <xdr:to>
      <xdr:col>1</xdr:col>
      <xdr:colOff>161925</xdr:colOff>
      <xdr:row>125</xdr:row>
      <xdr:rowOff>0</xdr:rowOff>
    </xdr:to>
    <xdr:sp macro="[0]!Uvod" textlink="">
      <xdr:nvSpPr>
        <xdr:cNvPr id="15385" name="AutoShape 25">
          <a:extLst>
            <a:ext uri="{FF2B5EF4-FFF2-40B4-BE49-F238E27FC236}">
              <a16:creationId xmlns:a16="http://schemas.microsoft.com/office/drawing/2014/main" id="{BCDAAF4E-C77C-4071-A8AA-FC1466794F6A}"/>
            </a:ext>
          </a:extLst>
        </xdr:cNvPr>
        <xdr:cNvSpPr>
          <a:spLocks noChangeAspect="1" noChangeArrowheads="1"/>
        </xdr:cNvSpPr>
      </xdr:nvSpPr>
      <xdr:spPr bwMode="auto">
        <a:xfrm>
          <a:off x="95250" y="28584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9525</xdr:colOff>
      <xdr:row>124</xdr:row>
      <xdr:rowOff>123825</xdr:rowOff>
    </xdr:from>
    <xdr:to>
      <xdr:col>18</xdr:col>
      <xdr:colOff>228600</xdr:colOff>
      <xdr:row>127</xdr:row>
      <xdr:rowOff>133350</xdr:rowOff>
    </xdr:to>
    <xdr:pic>
      <xdr:nvPicPr>
        <xdr:cNvPr id="15386" name="Picture 26">
          <a:extLst>
            <a:ext uri="{FF2B5EF4-FFF2-40B4-BE49-F238E27FC236}">
              <a16:creationId xmlns:a16="http://schemas.microsoft.com/office/drawing/2014/main" id="{6EA8F5C0-C038-4BF3-BCD1-30D81A146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28698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155</xdr:row>
      <xdr:rowOff>9525</xdr:rowOff>
    </xdr:from>
    <xdr:to>
      <xdr:col>1</xdr:col>
      <xdr:colOff>161925</xdr:colOff>
      <xdr:row>156</xdr:row>
      <xdr:rowOff>0</xdr:rowOff>
    </xdr:to>
    <xdr:sp macro="[0]!Uvod" textlink="">
      <xdr:nvSpPr>
        <xdr:cNvPr id="15387" name="AutoShape 27">
          <a:extLst>
            <a:ext uri="{FF2B5EF4-FFF2-40B4-BE49-F238E27FC236}">
              <a16:creationId xmlns:a16="http://schemas.microsoft.com/office/drawing/2014/main" id="{4CF320EA-457E-4903-A675-71EBEC1EF704}"/>
            </a:ext>
          </a:extLst>
        </xdr:cNvPr>
        <xdr:cNvSpPr>
          <a:spLocks noChangeAspect="1" noChangeArrowheads="1"/>
        </xdr:cNvSpPr>
      </xdr:nvSpPr>
      <xdr:spPr bwMode="auto">
        <a:xfrm>
          <a:off x="95250" y="35728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9525</xdr:colOff>
      <xdr:row>155</xdr:row>
      <xdr:rowOff>123825</xdr:rowOff>
    </xdr:from>
    <xdr:to>
      <xdr:col>18</xdr:col>
      <xdr:colOff>228600</xdr:colOff>
      <xdr:row>158</xdr:row>
      <xdr:rowOff>133350</xdr:rowOff>
    </xdr:to>
    <xdr:pic>
      <xdr:nvPicPr>
        <xdr:cNvPr id="15388" name="Picture 28">
          <a:extLst>
            <a:ext uri="{FF2B5EF4-FFF2-40B4-BE49-F238E27FC236}">
              <a16:creationId xmlns:a16="http://schemas.microsoft.com/office/drawing/2014/main" id="{85AC1FA2-29B8-4C3B-899E-2508D01B6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35842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186</xdr:row>
      <xdr:rowOff>9525</xdr:rowOff>
    </xdr:from>
    <xdr:to>
      <xdr:col>1</xdr:col>
      <xdr:colOff>161925</xdr:colOff>
      <xdr:row>187</xdr:row>
      <xdr:rowOff>0</xdr:rowOff>
    </xdr:to>
    <xdr:sp macro="[0]!Uvod" textlink="">
      <xdr:nvSpPr>
        <xdr:cNvPr id="15389" name="AutoShape 29">
          <a:extLst>
            <a:ext uri="{FF2B5EF4-FFF2-40B4-BE49-F238E27FC236}">
              <a16:creationId xmlns:a16="http://schemas.microsoft.com/office/drawing/2014/main" id="{EA3C2F70-67A4-4E00-ACDD-157F22A1D3F7}"/>
            </a:ext>
          </a:extLst>
        </xdr:cNvPr>
        <xdr:cNvSpPr>
          <a:spLocks noChangeAspect="1" noChangeArrowheads="1"/>
        </xdr:cNvSpPr>
      </xdr:nvSpPr>
      <xdr:spPr bwMode="auto">
        <a:xfrm>
          <a:off x="95250" y="42872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9525</xdr:colOff>
      <xdr:row>186</xdr:row>
      <xdr:rowOff>123825</xdr:rowOff>
    </xdr:from>
    <xdr:to>
      <xdr:col>18</xdr:col>
      <xdr:colOff>228600</xdr:colOff>
      <xdr:row>189</xdr:row>
      <xdr:rowOff>133350</xdr:rowOff>
    </xdr:to>
    <xdr:pic>
      <xdr:nvPicPr>
        <xdr:cNvPr id="15390" name="Picture 30">
          <a:extLst>
            <a:ext uri="{FF2B5EF4-FFF2-40B4-BE49-F238E27FC236}">
              <a16:creationId xmlns:a16="http://schemas.microsoft.com/office/drawing/2014/main" id="{9453352D-5033-4486-B29A-F51B982D0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429863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217</xdr:row>
      <xdr:rowOff>9525</xdr:rowOff>
    </xdr:from>
    <xdr:to>
      <xdr:col>1</xdr:col>
      <xdr:colOff>161925</xdr:colOff>
      <xdr:row>218</xdr:row>
      <xdr:rowOff>0</xdr:rowOff>
    </xdr:to>
    <xdr:sp macro="[0]!Uvod" textlink="">
      <xdr:nvSpPr>
        <xdr:cNvPr id="15391" name="AutoShape 31">
          <a:extLst>
            <a:ext uri="{FF2B5EF4-FFF2-40B4-BE49-F238E27FC236}">
              <a16:creationId xmlns:a16="http://schemas.microsoft.com/office/drawing/2014/main" id="{F588B3EF-5A39-4639-8704-3F10CB789BFE}"/>
            </a:ext>
          </a:extLst>
        </xdr:cNvPr>
        <xdr:cNvSpPr>
          <a:spLocks noChangeAspect="1" noChangeArrowheads="1"/>
        </xdr:cNvSpPr>
      </xdr:nvSpPr>
      <xdr:spPr bwMode="auto">
        <a:xfrm>
          <a:off x="95250" y="50015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9525</xdr:colOff>
      <xdr:row>217</xdr:row>
      <xdr:rowOff>123825</xdr:rowOff>
    </xdr:from>
    <xdr:to>
      <xdr:col>18</xdr:col>
      <xdr:colOff>228600</xdr:colOff>
      <xdr:row>220</xdr:row>
      <xdr:rowOff>133350</xdr:rowOff>
    </xdr:to>
    <xdr:pic>
      <xdr:nvPicPr>
        <xdr:cNvPr id="15392" name="Picture 32">
          <a:extLst>
            <a:ext uri="{FF2B5EF4-FFF2-40B4-BE49-F238E27FC236}">
              <a16:creationId xmlns:a16="http://schemas.microsoft.com/office/drawing/2014/main" id="{6C70BCD7-D220-4E23-8BD6-E31236740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501300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248</xdr:row>
      <xdr:rowOff>9525</xdr:rowOff>
    </xdr:from>
    <xdr:to>
      <xdr:col>1</xdr:col>
      <xdr:colOff>161925</xdr:colOff>
      <xdr:row>249</xdr:row>
      <xdr:rowOff>0</xdr:rowOff>
    </xdr:to>
    <xdr:sp macro="[0]!Uvod" textlink="">
      <xdr:nvSpPr>
        <xdr:cNvPr id="15393" name="AutoShape 33">
          <a:extLst>
            <a:ext uri="{FF2B5EF4-FFF2-40B4-BE49-F238E27FC236}">
              <a16:creationId xmlns:a16="http://schemas.microsoft.com/office/drawing/2014/main" id="{EC9D64D0-6197-499A-A708-0EA47BD1A4F0}"/>
            </a:ext>
          </a:extLst>
        </xdr:cNvPr>
        <xdr:cNvSpPr>
          <a:spLocks noChangeAspect="1" noChangeArrowheads="1"/>
        </xdr:cNvSpPr>
      </xdr:nvSpPr>
      <xdr:spPr bwMode="auto">
        <a:xfrm>
          <a:off x="95250" y="5715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9525</xdr:colOff>
      <xdr:row>248</xdr:row>
      <xdr:rowOff>123825</xdr:rowOff>
    </xdr:from>
    <xdr:to>
      <xdr:col>18</xdr:col>
      <xdr:colOff>228600</xdr:colOff>
      <xdr:row>251</xdr:row>
      <xdr:rowOff>133350</xdr:rowOff>
    </xdr:to>
    <xdr:pic>
      <xdr:nvPicPr>
        <xdr:cNvPr id="15394" name="Picture 34">
          <a:extLst>
            <a:ext uri="{FF2B5EF4-FFF2-40B4-BE49-F238E27FC236}">
              <a16:creationId xmlns:a16="http://schemas.microsoft.com/office/drawing/2014/main" id="{8F91C7EB-8635-4311-AFF3-861143BA5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57273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279</xdr:row>
      <xdr:rowOff>9525</xdr:rowOff>
    </xdr:from>
    <xdr:to>
      <xdr:col>1</xdr:col>
      <xdr:colOff>161925</xdr:colOff>
      <xdr:row>280</xdr:row>
      <xdr:rowOff>0</xdr:rowOff>
    </xdr:to>
    <xdr:sp macro="[0]!Uvod" textlink="">
      <xdr:nvSpPr>
        <xdr:cNvPr id="15395" name="AutoShape 35">
          <a:extLst>
            <a:ext uri="{FF2B5EF4-FFF2-40B4-BE49-F238E27FC236}">
              <a16:creationId xmlns:a16="http://schemas.microsoft.com/office/drawing/2014/main" id="{841E6F58-98B0-42AB-B44B-1F3CE68C142E}"/>
            </a:ext>
          </a:extLst>
        </xdr:cNvPr>
        <xdr:cNvSpPr>
          <a:spLocks noChangeAspect="1" noChangeArrowheads="1"/>
        </xdr:cNvSpPr>
      </xdr:nvSpPr>
      <xdr:spPr bwMode="auto">
        <a:xfrm>
          <a:off x="95250" y="6430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9525</xdr:colOff>
      <xdr:row>279</xdr:row>
      <xdr:rowOff>123825</xdr:rowOff>
    </xdr:from>
    <xdr:to>
      <xdr:col>18</xdr:col>
      <xdr:colOff>228600</xdr:colOff>
      <xdr:row>282</xdr:row>
      <xdr:rowOff>133350</xdr:rowOff>
    </xdr:to>
    <xdr:pic>
      <xdr:nvPicPr>
        <xdr:cNvPr id="15396" name="Picture 36">
          <a:extLst>
            <a:ext uri="{FF2B5EF4-FFF2-40B4-BE49-F238E27FC236}">
              <a16:creationId xmlns:a16="http://schemas.microsoft.com/office/drawing/2014/main" id="{4E982DF4-2598-43A6-92FB-6F20D0114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64417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1</xdr:row>
      <xdr:rowOff>0</xdr:rowOff>
    </xdr:to>
    <xdr:sp macro="[0]!Uvod" textlink="">
      <xdr:nvSpPr>
        <xdr:cNvPr id="26625" name="AutoShape 1">
          <a:extLst>
            <a:ext uri="{FF2B5EF4-FFF2-40B4-BE49-F238E27FC236}">
              <a16:creationId xmlns:a16="http://schemas.microsoft.com/office/drawing/2014/main" id="{2078CF8A-20D9-4E88-AC75-ED97FF3E8EF4}"/>
            </a:ext>
          </a:extLst>
        </xdr:cNvPr>
        <xdr:cNvSpPr>
          <a:spLocks noChangeAspect="1" noChangeArrowheads="1"/>
        </xdr:cNvSpPr>
      </xdr:nvSpPr>
      <xdr:spPr bwMode="auto">
        <a:xfrm>
          <a:off x="9525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13</xdr:col>
      <xdr:colOff>123825</xdr:colOff>
      <xdr:row>0</xdr:row>
      <xdr:rowOff>104775</xdr:rowOff>
    </xdr:from>
    <xdr:to>
      <xdr:col>15</xdr:col>
      <xdr:colOff>323850</xdr:colOff>
      <xdr:row>3</xdr:row>
      <xdr:rowOff>114300</xdr:rowOff>
    </xdr:to>
    <xdr:pic>
      <xdr:nvPicPr>
        <xdr:cNvPr id="26626" name="Picture 2">
          <a:extLst>
            <a:ext uri="{FF2B5EF4-FFF2-40B4-BE49-F238E27FC236}">
              <a16:creationId xmlns:a16="http://schemas.microsoft.com/office/drawing/2014/main" id="{933BADCE-F72F-40F7-94E3-F3C4D2D89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1047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31</xdr:row>
      <xdr:rowOff>9525</xdr:rowOff>
    </xdr:from>
    <xdr:to>
      <xdr:col>1</xdr:col>
      <xdr:colOff>161925</xdr:colOff>
      <xdr:row>32</xdr:row>
      <xdr:rowOff>0</xdr:rowOff>
    </xdr:to>
    <xdr:sp macro="[0]!Uvod" textlink="">
      <xdr:nvSpPr>
        <xdr:cNvPr id="26627" name="AutoShape 3">
          <a:extLst>
            <a:ext uri="{FF2B5EF4-FFF2-40B4-BE49-F238E27FC236}">
              <a16:creationId xmlns:a16="http://schemas.microsoft.com/office/drawing/2014/main" id="{21BE6715-B7FA-42CD-BE8D-48ABBF27568B}"/>
            </a:ext>
          </a:extLst>
        </xdr:cNvPr>
        <xdr:cNvSpPr>
          <a:spLocks noChangeAspect="1" noChangeArrowheads="1"/>
        </xdr:cNvSpPr>
      </xdr:nvSpPr>
      <xdr:spPr bwMode="auto">
        <a:xfrm>
          <a:off x="95250" y="715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13</xdr:col>
      <xdr:colOff>123825</xdr:colOff>
      <xdr:row>31</xdr:row>
      <xdr:rowOff>104775</xdr:rowOff>
    </xdr:from>
    <xdr:to>
      <xdr:col>15</xdr:col>
      <xdr:colOff>323850</xdr:colOff>
      <xdr:row>34</xdr:row>
      <xdr:rowOff>114300</xdr:rowOff>
    </xdr:to>
    <xdr:pic>
      <xdr:nvPicPr>
        <xdr:cNvPr id="26628" name="Picture 4">
          <a:extLst>
            <a:ext uri="{FF2B5EF4-FFF2-40B4-BE49-F238E27FC236}">
              <a16:creationId xmlns:a16="http://schemas.microsoft.com/office/drawing/2014/main" id="{B5504DBA-F4E7-43AD-918B-F16843D63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72485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62</xdr:row>
      <xdr:rowOff>9525</xdr:rowOff>
    </xdr:from>
    <xdr:to>
      <xdr:col>1</xdr:col>
      <xdr:colOff>161925</xdr:colOff>
      <xdr:row>63</xdr:row>
      <xdr:rowOff>0</xdr:rowOff>
    </xdr:to>
    <xdr:sp macro="[0]!Uvod" textlink="">
      <xdr:nvSpPr>
        <xdr:cNvPr id="26629" name="AutoShape 5">
          <a:extLst>
            <a:ext uri="{FF2B5EF4-FFF2-40B4-BE49-F238E27FC236}">
              <a16:creationId xmlns:a16="http://schemas.microsoft.com/office/drawing/2014/main" id="{E2A939EF-DAAA-41D9-9792-3B150A4D7EB0}"/>
            </a:ext>
          </a:extLst>
        </xdr:cNvPr>
        <xdr:cNvSpPr>
          <a:spLocks noChangeAspect="1" noChangeArrowheads="1"/>
        </xdr:cNvSpPr>
      </xdr:nvSpPr>
      <xdr:spPr bwMode="auto">
        <a:xfrm>
          <a:off x="95250" y="14297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13</xdr:col>
      <xdr:colOff>123825</xdr:colOff>
      <xdr:row>62</xdr:row>
      <xdr:rowOff>104775</xdr:rowOff>
    </xdr:from>
    <xdr:to>
      <xdr:col>15</xdr:col>
      <xdr:colOff>323850</xdr:colOff>
      <xdr:row>65</xdr:row>
      <xdr:rowOff>114300</xdr:rowOff>
    </xdr:to>
    <xdr:pic>
      <xdr:nvPicPr>
        <xdr:cNvPr id="26630" name="Picture 6">
          <a:extLst>
            <a:ext uri="{FF2B5EF4-FFF2-40B4-BE49-F238E27FC236}">
              <a16:creationId xmlns:a16="http://schemas.microsoft.com/office/drawing/2014/main" id="{FE279E20-8F55-4BEB-8AF4-490983CDE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143922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95250</xdr:colOff>
      <xdr:row>0</xdr:row>
      <xdr:rowOff>76200</xdr:rowOff>
    </xdr:from>
    <xdr:to>
      <xdr:col>1</xdr:col>
      <xdr:colOff>247650</xdr:colOff>
      <xdr:row>0</xdr:row>
      <xdr:rowOff>257175</xdr:rowOff>
    </xdr:to>
    <xdr:sp macro="[0]!Uvod" textlink="">
      <xdr:nvSpPr>
        <xdr:cNvPr id="28673" name="AutoShape 1">
          <a:extLst>
            <a:ext uri="{FF2B5EF4-FFF2-40B4-BE49-F238E27FC236}">
              <a16:creationId xmlns:a16="http://schemas.microsoft.com/office/drawing/2014/main" id="{49EEF4E5-F2A1-4150-A425-10956BDC2B37}"/>
            </a:ext>
          </a:extLst>
        </xdr:cNvPr>
        <xdr:cNvSpPr>
          <a:spLocks noChangeArrowheads="1"/>
        </xdr:cNvSpPr>
      </xdr:nvSpPr>
      <xdr:spPr bwMode="auto">
        <a:xfrm>
          <a:off x="209550" y="76200"/>
          <a:ext cx="152400"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twoCellAnchor editAs="oneCell">
    <xdr:from>
      <xdr:col>1</xdr:col>
      <xdr:colOff>95250</xdr:colOff>
      <xdr:row>40</xdr:row>
      <xdr:rowOff>76200</xdr:rowOff>
    </xdr:from>
    <xdr:to>
      <xdr:col>1</xdr:col>
      <xdr:colOff>247650</xdr:colOff>
      <xdr:row>40</xdr:row>
      <xdr:rowOff>257175</xdr:rowOff>
    </xdr:to>
    <xdr:sp macro="[0]!Uvod" textlink="">
      <xdr:nvSpPr>
        <xdr:cNvPr id="28680" name="AutoShape 8">
          <a:extLst>
            <a:ext uri="{FF2B5EF4-FFF2-40B4-BE49-F238E27FC236}">
              <a16:creationId xmlns:a16="http://schemas.microsoft.com/office/drawing/2014/main" id="{C2228E91-C2BD-44E8-B208-3D4FB235C73F}"/>
            </a:ext>
          </a:extLst>
        </xdr:cNvPr>
        <xdr:cNvSpPr>
          <a:spLocks noChangeArrowheads="1"/>
        </xdr:cNvSpPr>
      </xdr:nvSpPr>
      <xdr:spPr bwMode="auto">
        <a:xfrm>
          <a:off x="209550" y="9191625"/>
          <a:ext cx="152400"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twoCellAnchor editAs="oneCell">
    <xdr:from>
      <xdr:col>1</xdr:col>
      <xdr:colOff>95250</xdr:colOff>
      <xdr:row>80</xdr:row>
      <xdr:rowOff>76200</xdr:rowOff>
    </xdr:from>
    <xdr:to>
      <xdr:col>1</xdr:col>
      <xdr:colOff>247650</xdr:colOff>
      <xdr:row>80</xdr:row>
      <xdr:rowOff>257175</xdr:rowOff>
    </xdr:to>
    <xdr:sp macro="[0]!Uvod" textlink="">
      <xdr:nvSpPr>
        <xdr:cNvPr id="28681" name="AutoShape 9">
          <a:extLst>
            <a:ext uri="{FF2B5EF4-FFF2-40B4-BE49-F238E27FC236}">
              <a16:creationId xmlns:a16="http://schemas.microsoft.com/office/drawing/2014/main" id="{A8752F34-5848-464E-97C4-F1FB4EE0787D}"/>
            </a:ext>
          </a:extLst>
        </xdr:cNvPr>
        <xdr:cNvSpPr>
          <a:spLocks noChangeArrowheads="1"/>
        </xdr:cNvSpPr>
      </xdr:nvSpPr>
      <xdr:spPr bwMode="auto">
        <a:xfrm>
          <a:off x="209550" y="18307050"/>
          <a:ext cx="152400"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123825</xdr:colOff>
      <xdr:row>0</xdr:row>
      <xdr:rowOff>85725</xdr:rowOff>
    </xdr:from>
    <xdr:to>
      <xdr:col>1</xdr:col>
      <xdr:colOff>276225</xdr:colOff>
      <xdr:row>0</xdr:row>
      <xdr:rowOff>266700</xdr:rowOff>
    </xdr:to>
    <xdr:sp macro="[0]!Uvod" textlink="">
      <xdr:nvSpPr>
        <xdr:cNvPr id="27652" name="AutoShape 4">
          <a:extLst>
            <a:ext uri="{FF2B5EF4-FFF2-40B4-BE49-F238E27FC236}">
              <a16:creationId xmlns:a16="http://schemas.microsoft.com/office/drawing/2014/main" id="{3ECEA467-F106-43A9-8A95-962D8B423928}"/>
            </a:ext>
          </a:extLst>
        </xdr:cNvPr>
        <xdr:cNvSpPr>
          <a:spLocks noChangeArrowheads="1"/>
        </xdr:cNvSpPr>
      </xdr:nvSpPr>
      <xdr:spPr bwMode="auto">
        <a:xfrm>
          <a:off x="238125" y="85725"/>
          <a:ext cx="152400"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0</xdr:row>
      <xdr:rowOff>190500</xdr:rowOff>
    </xdr:to>
    <xdr:sp macro="[0]!Uvod" textlink="">
      <xdr:nvSpPr>
        <xdr:cNvPr id="17411" name="AutoShape 3">
          <a:extLst>
            <a:ext uri="{FF2B5EF4-FFF2-40B4-BE49-F238E27FC236}">
              <a16:creationId xmlns:a16="http://schemas.microsoft.com/office/drawing/2014/main" id="{9A1E8665-28A9-4579-96F5-BDF72AE5D87C}"/>
            </a:ext>
          </a:extLst>
        </xdr:cNvPr>
        <xdr:cNvSpPr>
          <a:spLocks noChangeAspect="1" noChangeArrowheads="1"/>
        </xdr:cNvSpPr>
      </xdr:nvSpPr>
      <xdr:spPr bwMode="auto">
        <a:xfrm>
          <a:off x="9525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1</xdr:col>
      <xdr:colOff>161925</xdr:colOff>
      <xdr:row>0</xdr:row>
      <xdr:rowOff>190500</xdr:rowOff>
    </xdr:to>
    <xdr:sp macro="[0]!Uvod" textlink="">
      <xdr:nvSpPr>
        <xdr:cNvPr id="22531" name="AutoShape 3">
          <a:extLst>
            <a:ext uri="{FF2B5EF4-FFF2-40B4-BE49-F238E27FC236}">
              <a16:creationId xmlns:a16="http://schemas.microsoft.com/office/drawing/2014/main" id="{55535B57-81BF-4CDD-ABD0-256A46BCDDC9}"/>
            </a:ext>
          </a:extLst>
        </xdr:cNvPr>
        <xdr:cNvSpPr>
          <a:spLocks noChangeAspect="1" noChangeArrowheads="1"/>
        </xdr:cNvSpPr>
      </xdr:nvSpPr>
      <xdr:spPr bwMode="auto">
        <a:xfrm>
          <a:off x="3810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76200</xdr:rowOff>
    </xdr:from>
    <xdr:to>
      <xdr:col>1</xdr:col>
      <xdr:colOff>247650</xdr:colOff>
      <xdr:row>0</xdr:row>
      <xdr:rowOff>257175</xdr:rowOff>
    </xdr:to>
    <xdr:sp macro="[0]!Uvod" textlink="">
      <xdr:nvSpPr>
        <xdr:cNvPr id="30721" name="AutoShape 1">
          <a:extLst>
            <a:ext uri="{FF2B5EF4-FFF2-40B4-BE49-F238E27FC236}">
              <a16:creationId xmlns:a16="http://schemas.microsoft.com/office/drawing/2014/main" id="{37394C99-597A-4F1B-8AF1-36740AD759D1}"/>
            </a:ext>
          </a:extLst>
        </xdr:cNvPr>
        <xdr:cNvSpPr>
          <a:spLocks noChangeArrowheads="1"/>
        </xdr:cNvSpPr>
      </xdr:nvSpPr>
      <xdr:spPr bwMode="auto">
        <a:xfrm>
          <a:off x="476250" y="76200"/>
          <a:ext cx="152400"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9525</xdr:rowOff>
    </xdr:from>
    <xdr:to>
      <xdr:col>1</xdr:col>
      <xdr:colOff>276225</xdr:colOff>
      <xdr:row>0</xdr:row>
      <xdr:rowOff>190500</xdr:rowOff>
    </xdr:to>
    <xdr:sp macro="[0]!Uvod" textlink="">
      <xdr:nvSpPr>
        <xdr:cNvPr id="19461" name="AutoShape 5">
          <a:extLst>
            <a:ext uri="{FF2B5EF4-FFF2-40B4-BE49-F238E27FC236}">
              <a16:creationId xmlns:a16="http://schemas.microsoft.com/office/drawing/2014/main" id="{B3D4D3E2-AC7A-4712-832D-808A177DC60E}"/>
            </a:ext>
          </a:extLst>
        </xdr:cNvPr>
        <xdr:cNvSpPr>
          <a:spLocks noChangeAspect="1" noChangeArrowheads="1"/>
        </xdr:cNvSpPr>
      </xdr:nvSpPr>
      <xdr:spPr bwMode="auto">
        <a:xfrm>
          <a:off x="20955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1</xdr:col>
      <xdr:colOff>161925</xdr:colOff>
      <xdr:row>0</xdr:row>
      <xdr:rowOff>190500</xdr:rowOff>
    </xdr:to>
    <xdr:sp macro="[0]!Uvod" textlink="">
      <xdr:nvSpPr>
        <xdr:cNvPr id="20482" name="AutoShape 2">
          <a:extLst>
            <a:ext uri="{FF2B5EF4-FFF2-40B4-BE49-F238E27FC236}">
              <a16:creationId xmlns:a16="http://schemas.microsoft.com/office/drawing/2014/main" id="{678FEA25-A52C-4CF3-B96C-DA698BF8AD41}"/>
            </a:ext>
          </a:extLst>
        </xdr:cNvPr>
        <xdr:cNvSpPr>
          <a:spLocks noChangeAspect="1" noChangeArrowheads="1"/>
        </xdr:cNvSpPr>
      </xdr:nvSpPr>
      <xdr:spPr bwMode="auto">
        <a:xfrm>
          <a:off x="3810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0</xdr:row>
      <xdr:rowOff>190500</xdr:rowOff>
    </xdr:to>
    <xdr:sp macro="[0]!Uvod" textlink="">
      <xdr:nvSpPr>
        <xdr:cNvPr id="4137" name="AutoShape 41">
          <a:extLst>
            <a:ext uri="{FF2B5EF4-FFF2-40B4-BE49-F238E27FC236}">
              <a16:creationId xmlns:a16="http://schemas.microsoft.com/office/drawing/2014/main" id="{3612B494-76E8-4C95-BE07-63544CB888FE}"/>
            </a:ext>
          </a:extLst>
        </xdr:cNvPr>
        <xdr:cNvSpPr>
          <a:spLocks noChangeAspect="1" noChangeArrowheads="1"/>
        </xdr:cNvSpPr>
      </xdr:nvSpPr>
      <xdr:spPr bwMode="auto">
        <a:xfrm>
          <a:off x="9525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0</xdr:row>
      <xdr:rowOff>9525</xdr:rowOff>
    </xdr:from>
    <xdr:to>
      <xdr:col>1</xdr:col>
      <xdr:colOff>276225</xdr:colOff>
      <xdr:row>0</xdr:row>
      <xdr:rowOff>190500</xdr:rowOff>
    </xdr:to>
    <xdr:sp macro="[0]!Uvod" textlink="">
      <xdr:nvSpPr>
        <xdr:cNvPr id="25601" name="AutoShape 1">
          <a:extLst>
            <a:ext uri="{FF2B5EF4-FFF2-40B4-BE49-F238E27FC236}">
              <a16:creationId xmlns:a16="http://schemas.microsoft.com/office/drawing/2014/main" id="{2F7664AD-1F0E-406E-9219-BB924602172F}"/>
            </a:ext>
          </a:extLst>
        </xdr:cNvPr>
        <xdr:cNvSpPr>
          <a:spLocks noChangeAspect="1" noChangeArrowheads="1"/>
        </xdr:cNvSpPr>
      </xdr:nvSpPr>
      <xdr:spPr bwMode="auto">
        <a:xfrm>
          <a:off x="20955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9525</xdr:rowOff>
    </xdr:from>
    <xdr:to>
      <xdr:col>1</xdr:col>
      <xdr:colOff>171450</xdr:colOff>
      <xdr:row>0</xdr:row>
      <xdr:rowOff>190500</xdr:rowOff>
    </xdr:to>
    <xdr:sp macro="[0]!Uvod" textlink="">
      <xdr:nvSpPr>
        <xdr:cNvPr id="23553" name="AutoShape 1">
          <a:extLst>
            <a:ext uri="{FF2B5EF4-FFF2-40B4-BE49-F238E27FC236}">
              <a16:creationId xmlns:a16="http://schemas.microsoft.com/office/drawing/2014/main" id="{E52568D1-FAA3-46A1-AAF9-EC3E0E7DF9B4}"/>
            </a:ext>
          </a:extLst>
        </xdr:cNvPr>
        <xdr:cNvSpPr>
          <a:spLocks noChangeAspect="1" noChangeArrowheads="1"/>
        </xdr:cNvSpPr>
      </xdr:nvSpPr>
      <xdr:spPr bwMode="auto">
        <a:xfrm>
          <a:off x="104775"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1</xdr:row>
      <xdr:rowOff>0</xdr:rowOff>
    </xdr:to>
    <xdr:sp macro="[0]!Uvod" textlink="">
      <xdr:nvSpPr>
        <xdr:cNvPr id="7184" name="AutoShape 16">
          <a:extLst>
            <a:ext uri="{FF2B5EF4-FFF2-40B4-BE49-F238E27FC236}">
              <a16:creationId xmlns:a16="http://schemas.microsoft.com/office/drawing/2014/main" id="{37CE64D4-5EC5-4DEB-B0B4-67ADA534D738}"/>
            </a:ext>
          </a:extLst>
        </xdr:cNvPr>
        <xdr:cNvSpPr>
          <a:spLocks noChangeAspect="1" noChangeArrowheads="1"/>
        </xdr:cNvSpPr>
      </xdr:nvSpPr>
      <xdr:spPr bwMode="auto">
        <a:xfrm>
          <a:off x="9525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371475</xdr:colOff>
      <xdr:row>0</xdr:row>
      <xdr:rowOff>123825</xdr:rowOff>
    </xdr:from>
    <xdr:to>
      <xdr:col>21</xdr:col>
      <xdr:colOff>323850</xdr:colOff>
      <xdr:row>3</xdr:row>
      <xdr:rowOff>133350</xdr:rowOff>
    </xdr:to>
    <xdr:pic>
      <xdr:nvPicPr>
        <xdr:cNvPr id="7187" name="Picture 19">
          <a:extLst>
            <a:ext uri="{FF2B5EF4-FFF2-40B4-BE49-F238E27FC236}">
              <a16:creationId xmlns:a16="http://schemas.microsoft.com/office/drawing/2014/main" id="{8AD36A29-4324-44CD-A66D-8373A56A2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123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31</xdr:row>
      <xdr:rowOff>9525</xdr:rowOff>
    </xdr:from>
    <xdr:to>
      <xdr:col>1</xdr:col>
      <xdr:colOff>161925</xdr:colOff>
      <xdr:row>32</xdr:row>
      <xdr:rowOff>0</xdr:rowOff>
    </xdr:to>
    <xdr:sp macro="[0]!Uvod" textlink="">
      <xdr:nvSpPr>
        <xdr:cNvPr id="7192" name="AutoShape 24">
          <a:extLst>
            <a:ext uri="{FF2B5EF4-FFF2-40B4-BE49-F238E27FC236}">
              <a16:creationId xmlns:a16="http://schemas.microsoft.com/office/drawing/2014/main" id="{8274DA32-8702-44BC-8C7B-65EF0DB77A56}"/>
            </a:ext>
          </a:extLst>
        </xdr:cNvPr>
        <xdr:cNvSpPr>
          <a:spLocks noChangeAspect="1" noChangeArrowheads="1"/>
        </xdr:cNvSpPr>
      </xdr:nvSpPr>
      <xdr:spPr bwMode="auto">
        <a:xfrm>
          <a:off x="95250" y="715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31</xdr:row>
      <xdr:rowOff>9525</xdr:rowOff>
    </xdr:from>
    <xdr:to>
      <xdr:col>1</xdr:col>
      <xdr:colOff>161925</xdr:colOff>
      <xdr:row>32</xdr:row>
      <xdr:rowOff>0</xdr:rowOff>
    </xdr:to>
    <xdr:sp macro="[0]!Uvod" textlink="">
      <xdr:nvSpPr>
        <xdr:cNvPr id="7197" name="AutoShape 29">
          <a:extLst>
            <a:ext uri="{FF2B5EF4-FFF2-40B4-BE49-F238E27FC236}">
              <a16:creationId xmlns:a16="http://schemas.microsoft.com/office/drawing/2014/main" id="{2FC862CE-EF1D-4F6F-AEE0-EC4EEBF88543}"/>
            </a:ext>
          </a:extLst>
        </xdr:cNvPr>
        <xdr:cNvSpPr>
          <a:spLocks noChangeAspect="1" noChangeArrowheads="1"/>
        </xdr:cNvSpPr>
      </xdr:nvSpPr>
      <xdr:spPr bwMode="auto">
        <a:xfrm>
          <a:off x="95250" y="715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371475</xdr:colOff>
      <xdr:row>31</xdr:row>
      <xdr:rowOff>123825</xdr:rowOff>
    </xdr:from>
    <xdr:to>
      <xdr:col>21</xdr:col>
      <xdr:colOff>323850</xdr:colOff>
      <xdr:row>34</xdr:row>
      <xdr:rowOff>133350</xdr:rowOff>
    </xdr:to>
    <xdr:pic>
      <xdr:nvPicPr>
        <xdr:cNvPr id="7198" name="Picture 30">
          <a:extLst>
            <a:ext uri="{FF2B5EF4-FFF2-40B4-BE49-F238E27FC236}">
              <a16:creationId xmlns:a16="http://schemas.microsoft.com/office/drawing/2014/main" id="{7545A325-F66E-4F34-A744-F718DD731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7267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62</xdr:row>
      <xdr:rowOff>9525</xdr:rowOff>
    </xdr:from>
    <xdr:to>
      <xdr:col>1</xdr:col>
      <xdr:colOff>161925</xdr:colOff>
      <xdr:row>63</xdr:row>
      <xdr:rowOff>0</xdr:rowOff>
    </xdr:to>
    <xdr:sp macro="[0]!Uvod" textlink="">
      <xdr:nvSpPr>
        <xdr:cNvPr id="7209" name="AutoShape 41">
          <a:extLst>
            <a:ext uri="{FF2B5EF4-FFF2-40B4-BE49-F238E27FC236}">
              <a16:creationId xmlns:a16="http://schemas.microsoft.com/office/drawing/2014/main" id="{B97A9260-134A-4797-A1F4-2D68FF350EF0}"/>
            </a:ext>
          </a:extLst>
        </xdr:cNvPr>
        <xdr:cNvSpPr>
          <a:spLocks noChangeAspect="1" noChangeArrowheads="1"/>
        </xdr:cNvSpPr>
      </xdr:nvSpPr>
      <xdr:spPr bwMode="auto">
        <a:xfrm>
          <a:off x="95250" y="14297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371475</xdr:colOff>
      <xdr:row>62</xdr:row>
      <xdr:rowOff>123825</xdr:rowOff>
    </xdr:from>
    <xdr:to>
      <xdr:col>21</xdr:col>
      <xdr:colOff>323850</xdr:colOff>
      <xdr:row>65</xdr:row>
      <xdr:rowOff>133350</xdr:rowOff>
    </xdr:to>
    <xdr:pic>
      <xdr:nvPicPr>
        <xdr:cNvPr id="7210" name="Picture 42">
          <a:extLst>
            <a:ext uri="{FF2B5EF4-FFF2-40B4-BE49-F238E27FC236}">
              <a16:creationId xmlns:a16="http://schemas.microsoft.com/office/drawing/2014/main" id="{AAF74ADA-53C2-49CB-B9D9-91432C63CC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144113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93</xdr:row>
      <xdr:rowOff>9525</xdr:rowOff>
    </xdr:from>
    <xdr:to>
      <xdr:col>1</xdr:col>
      <xdr:colOff>161925</xdr:colOff>
      <xdr:row>94</xdr:row>
      <xdr:rowOff>0</xdr:rowOff>
    </xdr:to>
    <xdr:sp macro="[0]!Uvod" textlink="">
      <xdr:nvSpPr>
        <xdr:cNvPr id="7211" name="AutoShape 43">
          <a:extLst>
            <a:ext uri="{FF2B5EF4-FFF2-40B4-BE49-F238E27FC236}">
              <a16:creationId xmlns:a16="http://schemas.microsoft.com/office/drawing/2014/main" id="{B1D956D7-C003-46D6-A0FE-6DE2A0C4A654}"/>
            </a:ext>
          </a:extLst>
        </xdr:cNvPr>
        <xdr:cNvSpPr>
          <a:spLocks noChangeAspect="1" noChangeArrowheads="1"/>
        </xdr:cNvSpPr>
      </xdr:nvSpPr>
      <xdr:spPr bwMode="auto">
        <a:xfrm>
          <a:off x="95250" y="21440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93</xdr:row>
      <xdr:rowOff>9525</xdr:rowOff>
    </xdr:from>
    <xdr:to>
      <xdr:col>1</xdr:col>
      <xdr:colOff>161925</xdr:colOff>
      <xdr:row>94</xdr:row>
      <xdr:rowOff>0</xdr:rowOff>
    </xdr:to>
    <xdr:sp macro="[0]!Uvod" textlink="">
      <xdr:nvSpPr>
        <xdr:cNvPr id="7212" name="AutoShape 44">
          <a:extLst>
            <a:ext uri="{FF2B5EF4-FFF2-40B4-BE49-F238E27FC236}">
              <a16:creationId xmlns:a16="http://schemas.microsoft.com/office/drawing/2014/main" id="{747C58F4-878A-401A-9C6B-80FAC55F0D32}"/>
            </a:ext>
          </a:extLst>
        </xdr:cNvPr>
        <xdr:cNvSpPr>
          <a:spLocks noChangeAspect="1" noChangeArrowheads="1"/>
        </xdr:cNvSpPr>
      </xdr:nvSpPr>
      <xdr:spPr bwMode="auto">
        <a:xfrm>
          <a:off x="95250" y="21440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371475</xdr:colOff>
      <xdr:row>93</xdr:row>
      <xdr:rowOff>123825</xdr:rowOff>
    </xdr:from>
    <xdr:to>
      <xdr:col>21</xdr:col>
      <xdr:colOff>323850</xdr:colOff>
      <xdr:row>96</xdr:row>
      <xdr:rowOff>133350</xdr:rowOff>
    </xdr:to>
    <xdr:pic>
      <xdr:nvPicPr>
        <xdr:cNvPr id="7213" name="Picture 45">
          <a:extLst>
            <a:ext uri="{FF2B5EF4-FFF2-40B4-BE49-F238E27FC236}">
              <a16:creationId xmlns:a16="http://schemas.microsoft.com/office/drawing/2014/main" id="{3ACC122B-F398-4884-BDC7-A46323C99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215550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124</xdr:row>
      <xdr:rowOff>9525</xdr:rowOff>
    </xdr:from>
    <xdr:to>
      <xdr:col>1</xdr:col>
      <xdr:colOff>161925</xdr:colOff>
      <xdr:row>125</xdr:row>
      <xdr:rowOff>0</xdr:rowOff>
    </xdr:to>
    <xdr:sp macro="[0]!Uvod" textlink="">
      <xdr:nvSpPr>
        <xdr:cNvPr id="7214" name="AutoShape 46">
          <a:extLst>
            <a:ext uri="{FF2B5EF4-FFF2-40B4-BE49-F238E27FC236}">
              <a16:creationId xmlns:a16="http://schemas.microsoft.com/office/drawing/2014/main" id="{23FD8EB4-695D-482A-A538-0EE13EE7BCC6}"/>
            </a:ext>
          </a:extLst>
        </xdr:cNvPr>
        <xdr:cNvSpPr>
          <a:spLocks noChangeAspect="1" noChangeArrowheads="1"/>
        </xdr:cNvSpPr>
      </xdr:nvSpPr>
      <xdr:spPr bwMode="auto">
        <a:xfrm>
          <a:off x="95250" y="28584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371475</xdr:colOff>
      <xdr:row>124</xdr:row>
      <xdr:rowOff>123825</xdr:rowOff>
    </xdr:from>
    <xdr:to>
      <xdr:col>21</xdr:col>
      <xdr:colOff>323850</xdr:colOff>
      <xdr:row>127</xdr:row>
      <xdr:rowOff>133350</xdr:rowOff>
    </xdr:to>
    <xdr:pic>
      <xdr:nvPicPr>
        <xdr:cNvPr id="7215" name="Picture 47">
          <a:extLst>
            <a:ext uri="{FF2B5EF4-FFF2-40B4-BE49-F238E27FC236}">
              <a16:creationId xmlns:a16="http://schemas.microsoft.com/office/drawing/2014/main" id="{B9A964E2-81AA-4916-A5A6-A94233BC7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28698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155</xdr:row>
      <xdr:rowOff>9525</xdr:rowOff>
    </xdr:from>
    <xdr:to>
      <xdr:col>1</xdr:col>
      <xdr:colOff>161925</xdr:colOff>
      <xdr:row>156</xdr:row>
      <xdr:rowOff>0</xdr:rowOff>
    </xdr:to>
    <xdr:sp macro="[0]!Uvod" textlink="">
      <xdr:nvSpPr>
        <xdr:cNvPr id="7216" name="AutoShape 48">
          <a:extLst>
            <a:ext uri="{FF2B5EF4-FFF2-40B4-BE49-F238E27FC236}">
              <a16:creationId xmlns:a16="http://schemas.microsoft.com/office/drawing/2014/main" id="{62EBAED9-1167-4CFA-88B0-17A0A09C8856}"/>
            </a:ext>
          </a:extLst>
        </xdr:cNvPr>
        <xdr:cNvSpPr>
          <a:spLocks noChangeAspect="1" noChangeArrowheads="1"/>
        </xdr:cNvSpPr>
      </xdr:nvSpPr>
      <xdr:spPr bwMode="auto">
        <a:xfrm>
          <a:off x="95250" y="35728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371475</xdr:colOff>
      <xdr:row>155</xdr:row>
      <xdr:rowOff>123825</xdr:rowOff>
    </xdr:from>
    <xdr:to>
      <xdr:col>21</xdr:col>
      <xdr:colOff>323850</xdr:colOff>
      <xdr:row>158</xdr:row>
      <xdr:rowOff>133350</xdr:rowOff>
    </xdr:to>
    <xdr:pic>
      <xdr:nvPicPr>
        <xdr:cNvPr id="7217" name="Picture 49">
          <a:extLst>
            <a:ext uri="{FF2B5EF4-FFF2-40B4-BE49-F238E27FC236}">
              <a16:creationId xmlns:a16="http://schemas.microsoft.com/office/drawing/2014/main" id="{F5A7005E-D26B-49B2-9B73-33FD231CB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35842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186</xdr:row>
      <xdr:rowOff>9525</xdr:rowOff>
    </xdr:from>
    <xdr:to>
      <xdr:col>1</xdr:col>
      <xdr:colOff>161925</xdr:colOff>
      <xdr:row>187</xdr:row>
      <xdr:rowOff>0</xdr:rowOff>
    </xdr:to>
    <xdr:sp macro="[0]!Uvod" textlink="">
      <xdr:nvSpPr>
        <xdr:cNvPr id="7218" name="AutoShape 50">
          <a:extLst>
            <a:ext uri="{FF2B5EF4-FFF2-40B4-BE49-F238E27FC236}">
              <a16:creationId xmlns:a16="http://schemas.microsoft.com/office/drawing/2014/main" id="{EDF4763D-C39D-431C-8DD9-0C6EEEEB1AA2}"/>
            </a:ext>
          </a:extLst>
        </xdr:cNvPr>
        <xdr:cNvSpPr>
          <a:spLocks noChangeAspect="1" noChangeArrowheads="1"/>
        </xdr:cNvSpPr>
      </xdr:nvSpPr>
      <xdr:spPr bwMode="auto">
        <a:xfrm>
          <a:off x="95250" y="42872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186</xdr:row>
      <xdr:rowOff>9525</xdr:rowOff>
    </xdr:from>
    <xdr:to>
      <xdr:col>1</xdr:col>
      <xdr:colOff>161925</xdr:colOff>
      <xdr:row>187</xdr:row>
      <xdr:rowOff>0</xdr:rowOff>
    </xdr:to>
    <xdr:sp macro="[0]!Uvod" textlink="">
      <xdr:nvSpPr>
        <xdr:cNvPr id="7219" name="AutoShape 51">
          <a:extLst>
            <a:ext uri="{FF2B5EF4-FFF2-40B4-BE49-F238E27FC236}">
              <a16:creationId xmlns:a16="http://schemas.microsoft.com/office/drawing/2014/main" id="{0189157F-BD0C-4CF1-8BA8-CF77C0EE4D39}"/>
            </a:ext>
          </a:extLst>
        </xdr:cNvPr>
        <xdr:cNvSpPr>
          <a:spLocks noChangeAspect="1" noChangeArrowheads="1"/>
        </xdr:cNvSpPr>
      </xdr:nvSpPr>
      <xdr:spPr bwMode="auto">
        <a:xfrm>
          <a:off x="95250" y="42872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371475</xdr:colOff>
      <xdr:row>186</xdr:row>
      <xdr:rowOff>123825</xdr:rowOff>
    </xdr:from>
    <xdr:to>
      <xdr:col>21</xdr:col>
      <xdr:colOff>323850</xdr:colOff>
      <xdr:row>189</xdr:row>
      <xdr:rowOff>133350</xdr:rowOff>
    </xdr:to>
    <xdr:pic>
      <xdr:nvPicPr>
        <xdr:cNvPr id="7220" name="Picture 52">
          <a:extLst>
            <a:ext uri="{FF2B5EF4-FFF2-40B4-BE49-F238E27FC236}">
              <a16:creationId xmlns:a16="http://schemas.microsoft.com/office/drawing/2014/main" id="{0AC541DF-C2E3-4C0F-8382-BC48D0869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429863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217</xdr:row>
      <xdr:rowOff>9525</xdr:rowOff>
    </xdr:from>
    <xdr:to>
      <xdr:col>1</xdr:col>
      <xdr:colOff>161925</xdr:colOff>
      <xdr:row>218</xdr:row>
      <xdr:rowOff>0</xdr:rowOff>
    </xdr:to>
    <xdr:sp macro="[0]!Uvod" textlink="">
      <xdr:nvSpPr>
        <xdr:cNvPr id="7221" name="AutoShape 53">
          <a:extLst>
            <a:ext uri="{FF2B5EF4-FFF2-40B4-BE49-F238E27FC236}">
              <a16:creationId xmlns:a16="http://schemas.microsoft.com/office/drawing/2014/main" id="{0A0FBD84-9B16-4FC6-8EC1-EC005FB3312C}"/>
            </a:ext>
          </a:extLst>
        </xdr:cNvPr>
        <xdr:cNvSpPr>
          <a:spLocks noChangeAspect="1" noChangeArrowheads="1"/>
        </xdr:cNvSpPr>
      </xdr:nvSpPr>
      <xdr:spPr bwMode="auto">
        <a:xfrm>
          <a:off x="95250" y="50015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371475</xdr:colOff>
      <xdr:row>217</xdr:row>
      <xdr:rowOff>123825</xdr:rowOff>
    </xdr:from>
    <xdr:to>
      <xdr:col>21</xdr:col>
      <xdr:colOff>323850</xdr:colOff>
      <xdr:row>220</xdr:row>
      <xdr:rowOff>133350</xdr:rowOff>
    </xdr:to>
    <xdr:pic>
      <xdr:nvPicPr>
        <xdr:cNvPr id="7222" name="Picture 54">
          <a:extLst>
            <a:ext uri="{FF2B5EF4-FFF2-40B4-BE49-F238E27FC236}">
              <a16:creationId xmlns:a16="http://schemas.microsoft.com/office/drawing/2014/main" id="{3246AA99-13AC-48EC-BB3D-404F0B0D0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501300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248</xdr:row>
      <xdr:rowOff>9525</xdr:rowOff>
    </xdr:from>
    <xdr:to>
      <xdr:col>1</xdr:col>
      <xdr:colOff>161925</xdr:colOff>
      <xdr:row>249</xdr:row>
      <xdr:rowOff>0</xdr:rowOff>
    </xdr:to>
    <xdr:sp macro="[0]!Uvod" textlink="">
      <xdr:nvSpPr>
        <xdr:cNvPr id="7223" name="AutoShape 55">
          <a:extLst>
            <a:ext uri="{FF2B5EF4-FFF2-40B4-BE49-F238E27FC236}">
              <a16:creationId xmlns:a16="http://schemas.microsoft.com/office/drawing/2014/main" id="{E8BBAD76-1D60-400F-B2DC-8CA6DF1B36BE}"/>
            </a:ext>
          </a:extLst>
        </xdr:cNvPr>
        <xdr:cNvSpPr>
          <a:spLocks noChangeAspect="1" noChangeArrowheads="1"/>
        </xdr:cNvSpPr>
      </xdr:nvSpPr>
      <xdr:spPr bwMode="auto">
        <a:xfrm>
          <a:off x="95250" y="5715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248</xdr:row>
      <xdr:rowOff>9525</xdr:rowOff>
    </xdr:from>
    <xdr:to>
      <xdr:col>1</xdr:col>
      <xdr:colOff>161925</xdr:colOff>
      <xdr:row>249</xdr:row>
      <xdr:rowOff>0</xdr:rowOff>
    </xdr:to>
    <xdr:sp macro="[0]!Uvod" textlink="">
      <xdr:nvSpPr>
        <xdr:cNvPr id="7224" name="AutoShape 56">
          <a:extLst>
            <a:ext uri="{FF2B5EF4-FFF2-40B4-BE49-F238E27FC236}">
              <a16:creationId xmlns:a16="http://schemas.microsoft.com/office/drawing/2014/main" id="{4E1BFECE-2D07-48D7-9C1A-58E493A74788}"/>
            </a:ext>
          </a:extLst>
        </xdr:cNvPr>
        <xdr:cNvSpPr>
          <a:spLocks noChangeAspect="1" noChangeArrowheads="1"/>
        </xdr:cNvSpPr>
      </xdr:nvSpPr>
      <xdr:spPr bwMode="auto">
        <a:xfrm>
          <a:off x="95250" y="5715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371475</xdr:colOff>
      <xdr:row>248</xdr:row>
      <xdr:rowOff>123825</xdr:rowOff>
    </xdr:from>
    <xdr:to>
      <xdr:col>21</xdr:col>
      <xdr:colOff>323850</xdr:colOff>
      <xdr:row>251</xdr:row>
      <xdr:rowOff>133350</xdr:rowOff>
    </xdr:to>
    <xdr:pic>
      <xdr:nvPicPr>
        <xdr:cNvPr id="7225" name="Picture 57">
          <a:extLst>
            <a:ext uri="{FF2B5EF4-FFF2-40B4-BE49-F238E27FC236}">
              <a16:creationId xmlns:a16="http://schemas.microsoft.com/office/drawing/2014/main" id="{05FF8E6E-102C-447D-BD1A-571EAEC2C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57273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279</xdr:row>
      <xdr:rowOff>9525</xdr:rowOff>
    </xdr:from>
    <xdr:to>
      <xdr:col>1</xdr:col>
      <xdr:colOff>161925</xdr:colOff>
      <xdr:row>280</xdr:row>
      <xdr:rowOff>0</xdr:rowOff>
    </xdr:to>
    <xdr:sp macro="[0]!Uvod" textlink="">
      <xdr:nvSpPr>
        <xdr:cNvPr id="7226" name="AutoShape 58">
          <a:extLst>
            <a:ext uri="{FF2B5EF4-FFF2-40B4-BE49-F238E27FC236}">
              <a16:creationId xmlns:a16="http://schemas.microsoft.com/office/drawing/2014/main" id="{1FFCCC1E-08DE-4962-A460-34ED7C092335}"/>
            </a:ext>
          </a:extLst>
        </xdr:cNvPr>
        <xdr:cNvSpPr>
          <a:spLocks noChangeAspect="1" noChangeArrowheads="1"/>
        </xdr:cNvSpPr>
      </xdr:nvSpPr>
      <xdr:spPr bwMode="auto">
        <a:xfrm>
          <a:off x="95250" y="6430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18</xdr:col>
      <xdr:colOff>371475</xdr:colOff>
      <xdr:row>279</xdr:row>
      <xdr:rowOff>123825</xdr:rowOff>
    </xdr:from>
    <xdr:to>
      <xdr:col>21</xdr:col>
      <xdr:colOff>323850</xdr:colOff>
      <xdr:row>282</xdr:row>
      <xdr:rowOff>133350</xdr:rowOff>
    </xdr:to>
    <xdr:pic>
      <xdr:nvPicPr>
        <xdr:cNvPr id="7227" name="Picture 59">
          <a:extLst>
            <a:ext uri="{FF2B5EF4-FFF2-40B4-BE49-F238E27FC236}">
              <a16:creationId xmlns:a16="http://schemas.microsoft.com/office/drawing/2014/main" id="{A62F53A1-ED5B-4713-B159-E99789D35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64417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1</xdr:row>
      <xdr:rowOff>0</xdr:rowOff>
    </xdr:to>
    <xdr:sp macro="[0]!Uvod" textlink="">
      <xdr:nvSpPr>
        <xdr:cNvPr id="8203" name="AutoShape 11">
          <a:extLst>
            <a:ext uri="{FF2B5EF4-FFF2-40B4-BE49-F238E27FC236}">
              <a16:creationId xmlns:a16="http://schemas.microsoft.com/office/drawing/2014/main" id="{C2196F00-6395-4AA0-AD4D-A131C949F50A}"/>
            </a:ext>
          </a:extLst>
        </xdr:cNvPr>
        <xdr:cNvSpPr>
          <a:spLocks noChangeAspect="1" noChangeArrowheads="1"/>
        </xdr:cNvSpPr>
      </xdr:nvSpPr>
      <xdr:spPr bwMode="auto">
        <a:xfrm>
          <a:off x="95250" y="9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342900</xdr:colOff>
      <xdr:row>0</xdr:row>
      <xdr:rowOff>123825</xdr:rowOff>
    </xdr:from>
    <xdr:to>
      <xdr:col>19</xdr:col>
      <xdr:colOff>228600</xdr:colOff>
      <xdr:row>3</xdr:row>
      <xdr:rowOff>133350</xdr:rowOff>
    </xdr:to>
    <xdr:pic>
      <xdr:nvPicPr>
        <xdr:cNvPr id="8204" name="Picture 12">
          <a:extLst>
            <a:ext uri="{FF2B5EF4-FFF2-40B4-BE49-F238E27FC236}">
              <a16:creationId xmlns:a16="http://schemas.microsoft.com/office/drawing/2014/main" id="{F9DCE932-0C86-4037-8BC0-96EE23BC7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123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31</xdr:row>
      <xdr:rowOff>9525</xdr:rowOff>
    </xdr:from>
    <xdr:to>
      <xdr:col>1</xdr:col>
      <xdr:colOff>161925</xdr:colOff>
      <xdr:row>32</xdr:row>
      <xdr:rowOff>0</xdr:rowOff>
    </xdr:to>
    <xdr:sp macro="[0]!Uvod" textlink="">
      <xdr:nvSpPr>
        <xdr:cNvPr id="8209" name="AutoShape 17">
          <a:extLst>
            <a:ext uri="{FF2B5EF4-FFF2-40B4-BE49-F238E27FC236}">
              <a16:creationId xmlns:a16="http://schemas.microsoft.com/office/drawing/2014/main" id="{33F32D63-9563-4808-BC38-2D1BC7527319}"/>
            </a:ext>
          </a:extLst>
        </xdr:cNvPr>
        <xdr:cNvSpPr>
          <a:spLocks noChangeAspect="1" noChangeArrowheads="1"/>
        </xdr:cNvSpPr>
      </xdr:nvSpPr>
      <xdr:spPr bwMode="auto">
        <a:xfrm>
          <a:off x="95250" y="715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342900</xdr:colOff>
      <xdr:row>31</xdr:row>
      <xdr:rowOff>123825</xdr:rowOff>
    </xdr:from>
    <xdr:to>
      <xdr:col>19</xdr:col>
      <xdr:colOff>228600</xdr:colOff>
      <xdr:row>34</xdr:row>
      <xdr:rowOff>133350</xdr:rowOff>
    </xdr:to>
    <xdr:pic>
      <xdr:nvPicPr>
        <xdr:cNvPr id="8210" name="Picture 18">
          <a:extLst>
            <a:ext uri="{FF2B5EF4-FFF2-40B4-BE49-F238E27FC236}">
              <a16:creationId xmlns:a16="http://schemas.microsoft.com/office/drawing/2014/main" id="{64E4BFB0-791C-4D4B-96B6-B742FDBDB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72675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62</xdr:row>
      <xdr:rowOff>9525</xdr:rowOff>
    </xdr:from>
    <xdr:to>
      <xdr:col>1</xdr:col>
      <xdr:colOff>161925</xdr:colOff>
      <xdr:row>63</xdr:row>
      <xdr:rowOff>0</xdr:rowOff>
    </xdr:to>
    <xdr:sp macro="[0]!Uvod" textlink="">
      <xdr:nvSpPr>
        <xdr:cNvPr id="8211" name="AutoShape 19">
          <a:extLst>
            <a:ext uri="{FF2B5EF4-FFF2-40B4-BE49-F238E27FC236}">
              <a16:creationId xmlns:a16="http://schemas.microsoft.com/office/drawing/2014/main" id="{44BF0193-6EDF-49B9-ACDF-0F5A5FCDB98F}"/>
            </a:ext>
          </a:extLst>
        </xdr:cNvPr>
        <xdr:cNvSpPr>
          <a:spLocks noChangeAspect="1" noChangeArrowheads="1"/>
        </xdr:cNvSpPr>
      </xdr:nvSpPr>
      <xdr:spPr bwMode="auto">
        <a:xfrm>
          <a:off x="95250" y="14297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342900</xdr:colOff>
      <xdr:row>62</xdr:row>
      <xdr:rowOff>123825</xdr:rowOff>
    </xdr:from>
    <xdr:to>
      <xdr:col>19</xdr:col>
      <xdr:colOff>228600</xdr:colOff>
      <xdr:row>65</xdr:row>
      <xdr:rowOff>133350</xdr:rowOff>
    </xdr:to>
    <xdr:pic>
      <xdr:nvPicPr>
        <xdr:cNvPr id="8212" name="Picture 20">
          <a:extLst>
            <a:ext uri="{FF2B5EF4-FFF2-40B4-BE49-F238E27FC236}">
              <a16:creationId xmlns:a16="http://schemas.microsoft.com/office/drawing/2014/main" id="{915B3112-1C8F-4606-B4D5-DC42215BC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144113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93</xdr:row>
      <xdr:rowOff>9525</xdr:rowOff>
    </xdr:from>
    <xdr:to>
      <xdr:col>1</xdr:col>
      <xdr:colOff>161925</xdr:colOff>
      <xdr:row>94</xdr:row>
      <xdr:rowOff>0</xdr:rowOff>
    </xdr:to>
    <xdr:sp macro="[0]!Uvod" textlink="">
      <xdr:nvSpPr>
        <xdr:cNvPr id="8213" name="AutoShape 21">
          <a:extLst>
            <a:ext uri="{FF2B5EF4-FFF2-40B4-BE49-F238E27FC236}">
              <a16:creationId xmlns:a16="http://schemas.microsoft.com/office/drawing/2014/main" id="{4AD849A2-560C-4FA3-A9D9-20D870CEC22D}"/>
            </a:ext>
          </a:extLst>
        </xdr:cNvPr>
        <xdr:cNvSpPr>
          <a:spLocks noChangeAspect="1" noChangeArrowheads="1"/>
        </xdr:cNvSpPr>
      </xdr:nvSpPr>
      <xdr:spPr bwMode="auto">
        <a:xfrm>
          <a:off x="95250" y="21440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342900</xdr:colOff>
      <xdr:row>93</xdr:row>
      <xdr:rowOff>123825</xdr:rowOff>
    </xdr:from>
    <xdr:to>
      <xdr:col>19</xdr:col>
      <xdr:colOff>228600</xdr:colOff>
      <xdr:row>96</xdr:row>
      <xdr:rowOff>133350</xdr:rowOff>
    </xdr:to>
    <xdr:pic>
      <xdr:nvPicPr>
        <xdr:cNvPr id="8214" name="Picture 22">
          <a:extLst>
            <a:ext uri="{FF2B5EF4-FFF2-40B4-BE49-F238E27FC236}">
              <a16:creationId xmlns:a16="http://schemas.microsoft.com/office/drawing/2014/main" id="{C57F78BD-BD45-4EBF-9260-181B6AE51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2155507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124</xdr:row>
      <xdr:rowOff>9525</xdr:rowOff>
    </xdr:from>
    <xdr:to>
      <xdr:col>1</xdr:col>
      <xdr:colOff>161925</xdr:colOff>
      <xdr:row>125</xdr:row>
      <xdr:rowOff>0</xdr:rowOff>
    </xdr:to>
    <xdr:sp macro="[0]!Uvod" textlink="">
      <xdr:nvSpPr>
        <xdr:cNvPr id="8215" name="AutoShape 23">
          <a:extLst>
            <a:ext uri="{FF2B5EF4-FFF2-40B4-BE49-F238E27FC236}">
              <a16:creationId xmlns:a16="http://schemas.microsoft.com/office/drawing/2014/main" id="{39D9BAB0-3FD8-4D00-B498-957CE1DEA1E5}"/>
            </a:ext>
          </a:extLst>
        </xdr:cNvPr>
        <xdr:cNvSpPr>
          <a:spLocks noChangeAspect="1" noChangeArrowheads="1"/>
        </xdr:cNvSpPr>
      </xdr:nvSpPr>
      <xdr:spPr bwMode="auto">
        <a:xfrm>
          <a:off x="95250" y="28584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16</xdr:col>
      <xdr:colOff>342900</xdr:colOff>
      <xdr:row>124</xdr:row>
      <xdr:rowOff>123825</xdr:rowOff>
    </xdr:from>
    <xdr:to>
      <xdr:col>19</xdr:col>
      <xdr:colOff>228600</xdr:colOff>
      <xdr:row>127</xdr:row>
      <xdr:rowOff>133350</xdr:rowOff>
    </xdr:to>
    <xdr:pic>
      <xdr:nvPicPr>
        <xdr:cNvPr id="8216" name="Picture 24">
          <a:extLst>
            <a:ext uri="{FF2B5EF4-FFF2-40B4-BE49-F238E27FC236}">
              <a16:creationId xmlns:a16="http://schemas.microsoft.com/office/drawing/2014/main" id="{53957D01-0D64-4F31-918A-1C8CDD6E9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28698825"/>
          <a:ext cx="12287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31</xdr:row>
      <xdr:rowOff>9525</xdr:rowOff>
    </xdr:from>
    <xdr:to>
      <xdr:col>1</xdr:col>
      <xdr:colOff>161925</xdr:colOff>
      <xdr:row>32</xdr:row>
      <xdr:rowOff>0</xdr:rowOff>
    </xdr:to>
    <xdr:sp macro="[0]!Uvod" textlink="">
      <xdr:nvSpPr>
        <xdr:cNvPr id="8217" name="AutoShape 25">
          <a:extLst>
            <a:ext uri="{FF2B5EF4-FFF2-40B4-BE49-F238E27FC236}">
              <a16:creationId xmlns:a16="http://schemas.microsoft.com/office/drawing/2014/main" id="{89CC75F5-5E67-46F3-99B2-B0899F8CEAF6}"/>
            </a:ext>
          </a:extLst>
        </xdr:cNvPr>
        <xdr:cNvSpPr>
          <a:spLocks noChangeAspect="1" noChangeArrowheads="1"/>
        </xdr:cNvSpPr>
      </xdr:nvSpPr>
      <xdr:spPr bwMode="auto">
        <a:xfrm>
          <a:off x="95250" y="71532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62</xdr:row>
      <xdr:rowOff>9525</xdr:rowOff>
    </xdr:from>
    <xdr:to>
      <xdr:col>1</xdr:col>
      <xdr:colOff>161925</xdr:colOff>
      <xdr:row>63</xdr:row>
      <xdr:rowOff>0</xdr:rowOff>
    </xdr:to>
    <xdr:sp macro="[0]!Uvod" textlink="">
      <xdr:nvSpPr>
        <xdr:cNvPr id="8218" name="AutoShape 26">
          <a:extLst>
            <a:ext uri="{FF2B5EF4-FFF2-40B4-BE49-F238E27FC236}">
              <a16:creationId xmlns:a16="http://schemas.microsoft.com/office/drawing/2014/main" id="{17FB54DD-A076-4A28-BAFA-A6A388EDC4A1}"/>
            </a:ext>
          </a:extLst>
        </xdr:cNvPr>
        <xdr:cNvSpPr>
          <a:spLocks noChangeAspect="1" noChangeArrowheads="1"/>
        </xdr:cNvSpPr>
      </xdr:nvSpPr>
      <xdr:spPr bwMode="auto">
        <a:xfrm>
          <a:off x="95250" y="142970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93</xdr:row>
      <xdr:rowOff>9525</xdr:rowOff>
    </xdr:from>
    <xdr:to>
      <xdr:col>1</xdr:col>
      <xdr:colOff>161925</xdr:colOff>
      <xdr:row>94</xdr:row>
      <xdr:rowOff>0</xdr:rowOff>
    </xdr:to>
    <xdr:sp macro="[0]!Uvod" textlink="">
      <xdr:nvSpPr>
        <xdr:cNvPr id="8219" name="AutoShape 27">
          <a:extLst>
            <a:ext uri="{FF2B5EF4-FFF2-40B4-BE49-F238E27FC236}">
              <a16:creationId xmlns:a16="http://schemas.microsoft.com/office/drawing/2014/main" id="{D1996504-51CA-4AE5-BE44-E8B692AB0997}"/>
            </a:ext>
          </a:extLst>
        </xdr:cNvPr>
        <xdr:cNvSpPr>
          <a:spLocks noChangeAspect="1" noChangeArrowheads="1"/>
        </xdr:cNvSpPr>
      </xdr:nvSpPr>
      <xdr:spPr bwMode="auto">
        <a:xfrm>
          <a:off x="95250" y="2144077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0</xdr:col>
      <xdr:colOff>95250</xdr:colOff>
      <xdr:row>124</xdr:row>
      <xdr:rowOff>9525</xdr:rowOff>
    </xdr:from>
    <xdr:to>
      <xdr:col>1</xdr:col>
      <xdr:colOff>161925</xdr:colOff>
      <xdr:row>125</xdr:row>
      <xdr:rowOff>0</xdr:rowOff>
    </xdr:to>
    <xdr:sp macro="[0]!Uvod" textlink="">
      <xdr:nvSpPr>
        <xdr:cNvPr id="8220" name="AutoShape 28">
          <a:extLst>
            <a:ext uri="{FF2B5EF4-FFF2-40B4-BE49-F238E27FC236}">
              <a16:creationId xmlns:a16="http://schemas.microsoft.com/office/drawing/2014/main" id="{78D17C9D-49D1-4936-898F-B5D7EE47F2EF}"/>
            </a:ext>
          </a:extLst>
        </xdr:cNvPr>
        <xdr:cNvSpPr>
          <a:spLocks noChangeAspect="1" noChangeArrowheads="1"/>
        </xdr:cNvSpPr>
      </xdr:nvSpPr>
      <xdr:spPr bwMode="auto">
        <a:xfrm>
          <a:off x="95250" y="28584525"/>
          <a:ext cx="180975" cy="180975"/>
        </a:xfrm>
        <a:prstGeom prst="bevel">
          <a:avLst>
            <a:gd name="adj" fmla="val 12500"/>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Hasici\%23%20Programy%20%23\OLD\PLAMENverze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
      <sheetName val="Start - podzim"/>
      <sheetName val="ZPV-M"/>
      <sheetName val="ZPV-S"/>
      <sheetName val="V.l.ZPV"/>
      <sheetName val="Start - jaro"/>
      <sheetName val="Pozn."/>
      <sheetName val="X"/>
      <sheetName val="Št.dvojic"/>
      <sheetName val="Št.4x60m"/>
      <sheetName val="PÚ"/>
      <sheetName val="Št.400mCTIF"/>
      <sheetName val="PÚ CTIF"/>
      <sheetName val="Výsledky"/>
      <sheetName val="TISK"/>
      <sheetName val="PLAMENverze10"/>
    </sheetNames>
    <definedNames>
      <definedName name="Uvod"/>
    </defined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80000" mc:Ignorable="a14" a14:legacySpreadsheetColorIndex="40"/>
        </a:solidFill>
        <a:ln w="9525"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80000" mc:Ignorable="a14" a14:legacySpreadsheetColorIndex="40"/>
        </a:solidFill>
        <a:ln w="9525"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multiweb.cz/hoffmann" TargetMode="External"/><Relationship Id="rId2" Type="http://schemas.openxmlformats.org/officeDocument/2006/relationships/hyperlink" Target="mailto:hoffi@atlas.cz" TargetMode="External"/><Relationship Id="rId1" Type="http://schemas.openxmlformats.org/officeDocument/2006/relationships/hyperlink" Target="mailto:milan.hoffmann@seznam.c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oshpj.cz/"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4">
    <pageSetUpPr autoPageBreaks="0"/>
  </sheetPr>
  <dimension ref="A1:L205"/>
  <sheetViews>
    <sheetView showGridLines="0" showRowColHeaders="0" workbookViewId="0"/>
  </sheetViews>
  <sheetFormatPr defaultColWidth="7.85546875" defaultRowHeight="12.75" x14ac:dyDescent="0.2"/>
  <cols>
    <col min="1" max="1" width="1.42578125" style="1" customWidth="1"/>
    <col min="2" max="10" width="8.7109375" style="1" customWidth="1"/>
    <col min="11" max="11" width="1.42578125" style="1" customWidth="1"/>
    <col min="12" max="12" width="7.85546875" style="3" hidden="1" customWidth="1"/>
    <col min="13" max="16384" width="7.85546875" style="1"/>
  </cols>
  <sheetData>
    <row r="1" spans="1:12" ht="26.25" x14ac:dyDescent="0.4">
      <c r="A1" s="1" t="s">
        <v>98</v>
      </c>
      <c r="B1" s="680" t="s">
        <v>75</v>
      </c>
      <c r="C1" s="680"/>
      <c r="D1" s="680"/>
      <c r="E1" s="680"/>
      <c r="F1" s="680"/>
      <c r="G1" s="680"/>
      <c r="H1" s="680"/>
      <c r="I1" s="680"/>
      <c r="J1" s="680"/>
      <c r="L1" s="677">
        <v>1</v>
      </c>
    </row>
    <row r="2" spans="1:12" ht="26.25" x14ac:dyDescent="0.4">
      <c r="B2" s="680" t="s">
        <v>76</v>
      </c>
      <c r="C2" s="680"/>
      <c r="D2" s="680"/>
      <c r="E2" s="680"/>
      <c r="F2" s="680"/>
      <c r="G2" s="680"/>
      <c r="H2" s="680"/>
      <c r="I2" s="680"/>
      <c r="J2" s="680"/>
    </row>
    <row r="6" spans="1:12" x14ac:dyDescent="0.2">
      <c r="C6" s="152"/>
      <c r="H6" s="152"/>
    </row>
    <row r="7" spans="1:12" x14ac:dyDescent="0.2">
      <c r="C7" s="152"/>
      <c r="H7" s="152"/>
    </row>
    <row r="8" spans="1:12" x14ac:dyDescent="0.2">
      <c r="C8" s="152"/>
      <c r="H8" s="152"/>
    </row>
    <row r="9" spans="1:12" x14ac:dyDescent="0.2">
      <c r="C9" s="152"/>
      <c r="H9" s="152"/>
    </row>
    <row r="10" spans="1:12" x14ac:dyDescent="0.2">
      <c r="C10" s="152"/>
      <c r="H10" s="152"/>
    </row>
    <row r="11" spans="1:12" x14ac:dyDescent="0.2">
      <c r="C11" s="152"/>
      <c r="H11" s="152"/>
    </row>
    <row r="12" spans="1:12" x14ac:dyDescent="0.2">
      <c r="C12" s="152"/>
      <c r="H12" s="152"/>
    </row>
    <row r="13" spans="1:12" x14ac:dyDescent="0.2">
      <c r="C13" s="152"/>
      <c r="H13" s="152"/>
    </row>
    <row r="14" spans="1:12" x14ac:dyDescent="0.2">
      <c r="C14" s="152"/>
      <c r="H14" s="152"/>
    </row>
    <row r="15" spans="1:12" x14ac:dyDescent="0.2">
      <c r="C15" s="152"/>
      <c r="H15" s="152"/>
    </row>
    <row r="16" spans="1:12" x14ac:dyDescent="0.2">
      <c r="C16" s="152"/>
      <c r="H16" s="152"/>
    </row>
    <row r="17" spans="1:8" x14ac:dyDescent="0.2">
      <c r="C17" s="152"/>
      <c r="H17" s="152"/>
    </row>
    <row r="18" spans="1:8" x14ac:dyDescent="0.2">
      <c r="C18" s="152"/>
      <c r="H18" s="152"/>
    </row>
    <row r="19" spans="1:8" x14ac:dyDescent="0.2">
      <c r="C19" s="152"/>
      <c r="H19" s="152"/>
    </row>
    <row r="20" spans="1:8" x14ac:dyDescent="0.2">
      <c r="C20" s="152"/>
      <c r="H20" s="152"/>
    </row>
    <row r="21" spans="1:8" x14ac:dyDescent="0.2">
      <c r="C21" s="152"/>
      <c r="H21" s="152"/>
    </row>
    <row r="22" spans="1:8" ht="15.75" x14ac:dyDescent="0.25">
      <c r="A22" s="4"/>
      <c r="B22" s="4"/>
      <c r="C22" s="8"/>
      <c r="D22" s="4"/>
      <c r="H22" s="152"/>
    </row>
    <row r="23" spans="1:8" x14ac:dyDescent="0.2">
      <c r="A23" s="131"/>
      <c r="C23" s="152"/>
      <c r="H23" s="152"/>
    </row>
    <row r="24" spans="1:8" x14ac:dyDescent="0.2">
      <c r="C24" s="152"/>
      <c r="H24" s="152"/>
    </row>
    <row r="25" spans="1:8" x14ac:dyDescent="0.2">
      <c r="C25" s="152"/>
      <c r="H25" s="152"/>
    </row>
    <row r="26" spans="1:8" x14ac:dyDescent="0.2">
      <c r="B26" s="1" t="s">
        <v>84</v>
      </c>
      <c r="C26" s="152"/>
      <c r="D26" s="1" t="s">
        <v>85</v>
      </c>
      <c r="H26" s="152"/>
    </row>
    <row r="27" spans="1:8" x14ac:dyDescent="0.2">
      <c r="B27" s="1" t="s">
        <v>86</v>
      </c>
      <c r="C27" s="152"/>
      <c r="D27" s="1" t="s">
        <v>87</v>
      </c>
      <c r="H27" s="152"/>
    </row>
    <row r="28" spans="1:8" x14ac:dyDescent="0.2">
      <c r="B28" s="1" t="s">
        <v>155</v>
      </c>
      <c r="C28" s="152"/>
      <c r="D28" s="1" t="s">
        <v>161</v>
      </c>
      <c r="H28" s="152"/>
    </row>
    <row r="29" spans="1:8" x14ac:dyDescent="0.2">
      <c r="C29" s="152"/>
      <c r="H29" s="152"/>
    </row>
    <row r="30" spans="1:8" x14ac:dyDescent="0.2">
      <c r="C30" s="152"/>
      <c r="H30" s="152"/>
    </row>
    <row r="31" spans="1:8" x14ac:dyDescent="0.2">
      <c r="C31" s="152"/>
      <c r="H31" s="152"/>
    </row>
    <row r="32" spans="1:8" x14ac:dyDescent="0.2">
      <c r="C32" s="152"/>
      <c r="H32" s="152"/>
    </row>
    <row r="33" spans="3:8" x14ac:dyDescent="0.2">
      <c r="C33" s="152"/>
      <c r="H33" s="152"/>
    </row>
    <row r="34" spans="3:8" x14ac:dyDescent="0.2">
      <c r="C34" s="152"/>
      <c r="H34" s="152"/>
    </row>
    <row r="35" spans="3:8" x14ac:dyDescent="0.2">
      <c r="C35" s="152"/>
      <c r="H35" s="152"/>
    </row>
    <row r="36" spans="3:8" x14ac:dyDescent="0.2">
      <c r="C36" s="152"/>
      <c r="H36" s="152"/>
    </row>
    <row r="37" spans="3:8" x14ac:dyDescent="0.2">
      <c r="C37" s="152"/>
      <c r="H37" s="152"/>
    </row>
    <row r="38" spans="3:8" x14ac:dyDescent="0.2">
      <c r="C38" s="152"/>
      <c r="H38" s="152"/>
    </row>
    <row r="39" spans="3:8" x14ac:dyDescent="0.2">
      <c r="C39" s="152"/>
      <c r="H39" s="152"/>
    </row>
    <row r="40" spans="3:8" x14ac:dyDescent="0.2">
      <c r="C40" s="152"/>
      <c r="H40" s="152"/>
    </row>
    <row r="41" spans="3:8" x14ac:dyDescent="0.2">
      <c r="C41" s="152"/>
      <c r="H41" s="152"/>
    </row>
    <row r="42" spans="3:8" x14ac:dyDescent="0.2">
      <c r="C42" s="152"/>
      <c r="H42" s="152"/>
    </row>
    <row r="43" spans="3:8" x14ac:dyDescent="0.2">
      <c r="C43" s="152"/>
      <c r="H43" s="152"/>
    </row>
    <row r="44" spans="3:8" x14ac:dyDescent="0.2">
      <c r="C44" s="152"/>
      <c r="H44" s="152"/>
    </row>
    <row r="45" spans="3:8" x14ac:dyDescent="0.2">
      <c r="C45" s="152"/>
      <c r="H45" s="152"/>
    </row>
    <row r="46" spans="3:8" x14ac:dyDescent="0.2">
      <c r="C46" s="152"/>
      <c r="H46" s="152"/>
    </row>
    <row r="47" spans="3:8" x14ac:dyDescent="0.2">
      <c r="C47" s="152"/>
      <c r="H47" s="152"/>
    </row>
    <row r="48" spans="3:8" x14ac:dyDescent="0.2">
      <c r="C48" s="152"/>
      <c r="H48" s="152"/>
    </row>
    <row r="49" spans="3:8" x14ac:dyDescent="0.2">
      <c r="C49" s="152"/>
      <c r="H49" s="152"/>
    </row>
    <row r="50" spans="3:8" x14ac:dyDescent="0.2">
      <c r="C50" s="152"/>
      <c r="H50" s="152"/>
    </row>
    <row r="51" spans="3:8" x14ac:dyDescent="0.2">
      <c r="C51" s="152"/>
      <c r="H51" s="152"/>
    </row>
    <row r="52" spans="3:8" x14ac:dyDescent="0.2">
      <c r="C52" s="152"/>
      <c r="H52" s="152"/>
    </row>
    <row r="53" spans="3:8" x14ac:dyDescent="0.2">
      <c r="C53" s="152"/>
      <c r="H53" s="152"/>
    </row>
    <row r="54" spans="3:8" x14ac:dyDescent="0.2">
      <c r="C54" s="152"/>
      <c r="H54" s="152"/>
    </row>
    <row r="55" spans="3:8" x14ac:dyDescent="0.2">
      <c r="C55" s="152"/>
      <c r="H55" s="152"/>
    </row>
    <row r="56" spans="3:8" x14ac:dyDescent="0.2">
      <c r="C56" s="152"/>
      <c r="H56" s="152"/>
    </row>
    <row r="57" spans="3:8" x14ac:dyDescent="0.2">
      <c r="C57" s="152"/>
      <c r="H57" s="152"/>
    </row>
    <row r="58" spans="3:8" x14ac:dyDescent="0.2">
      <c r="C58" s="152"/>
      <c r="H58" s="152"/>
    </row>
    <row r="59" spans="3:8" x14ac:dyDescent="0.2">
      <c r="C59" s="152"/>
      <c r="H59" s="152"/>
    </row>
    <row r="60" spans="3:8" x14ac:dyDescent="0.2">
      <c r="C60" s="152"/>
      <c r="H60" s="152"/>
    </row>
    <row r="61" spans="3:8" x14ac:dyDescent="0.2">
      <c r="C61" s="152"/>
      <c r="H61" s="152"/>
    </row>
    <row r="62" spans="3:8" x14ac:dyDescent="0.2">
      <c r="C62" s="152"/>
      <c r="H62" s="152"/>
    </row>
    <row r="63" spans="3:8" x14ac:dyDescent="0.2">
      <c r="C63" s="152"/>
      <c r="H63" s="152"/>
    </row>
    <row r="64" spans="3:8" x14ac:dyDescent="0.2">
      <c r="C64" s="152"/>
      <c r="H64" s="152"/>
    </row>
    <row r="65" spans="3:8" x14ac:dyDescent="0.2">
      <c r="C65" s="152"/>
      <c r="H65" s="152"/>
    </row>
    <row r="66" spans="3:8" x14ac:dyDescent="0.2">
      <c r="C66" s="152"/>
      <c r="H66" s="152"/>
    </row>
    <row r="67" spans="3:8" x14ac:dyDescent="0.2">
      <c r="C67" s="152"/>
      <c r="H67" s="152"/>
    </row>
    <row r="68" spans="3:8" x14ac:dyDescent="0.2">
      <c r="C68" s="152"/>
      <c r="H68" s="152"/>
    </row>
    <row r="69" spans="3:8" x14ac:dyDescent="0.2">
      <c r="C69" s="152"/>
      <c r="H69" s="152"/>
    </row>
    <row r="70" spans="3:8" x14ac:dyDescent="0.2">
      <c r="C70" s="152"/>
      <c r="H70" s="152"/>
    </row>
    <row r="71" spans="3:8" x14ac:dyDescent="0.2">
      <c r="C71" s="152"/>
      <c r="H71" s="152"/>
    </row>
    <row r="72" spans="3:8" x14ac:dyDescent="0.2">
      <c r="C72" s="152"/>
      <c r="H72" s="152"/>
    </row>
    <row r="73" spans="3:8" x14ac:dyDescent="0.2">
      <c r="C73" s="152"/>
      <c r="H73" s="152"/>
    </row>
    <row r="74" spans="3:8" x14ac:dyDescent="0.2">
      <c r="C74" s="152"/>
      <c r="H74" s="152"/>
    </row>
    <row r="75" spans="3:8" x14ac:dyDescent="0.2">
      <c r="C75" s="152"/>
      <c r="H75" s="152"/>
    </row>
    <row r="76" spans="3:8" x14ac:dyDescent="0.2">
      <c r="C76" s="152"/>
      <c r="H76" s="152"/>
    </row>
    <row r="77" spans="3:8" x14ac:dyDescent="0.2">
      <c r="C77" s="152"/>
      <c r="H77" s="152"/>
    </row>
    <row r="78" spans="3:8" x14ac:dyDescent="0.2">
      <c r="C78" s="152"/>
      <c r="H78" s="152"/>
    </row>
    <row r="79" spans="3:8" x14ac:dyDescent="0.2">
      <c r="C79" s="152"/>
      <c r="H79" s="152"/>
    </row>
    <row r="80" spans="3:8" x14ac:dyDescent="0.2">
      <c r="C80" s="152"/>
      <c r="H80" s="152"/>
    </row>
    <row r="81" spans="3:8" x14ac:dyDescent="0.2">
      <c r="C81" s="152"/>
      <c r="H81" s="152"/>
    </row>
    <row r="82" spans="3:8" x14ac:dyDescent="0.2">
      <c r="C82" s="152"/>
      <c r="H82" s="152"/>
    </row>
    <row r="83" spans="3:8" x14ac:dyDescent="0.2">
      <c r="C83" s="152"/>
      <c r="H83" s="152"/>
    </row>
    <row r="84" spans="3:8" x14ac:dyDescent="0.2">
      <c r="C84" s="152"/>
      <c r="H84" s="152"/>
    </row>
    <row r="85" spans="3:8" x14ac:dyDescent="0.2">
      <c r="C85" s="152"/>
      <c r="H85" s="152"/>
    </row>
    <row r="86" spans="3:8" x14ac:dyDescent="0.2">
      <c r="C86" s="152"/>
      <c r="H86" s="152"/>
    </row>
    <row r="87" spans="3:8" x14ac:dyDescent="0.2">
      <c r="C87" s="152"/>
      <c r="H87" s="152"/>
    </row>
    <row r="88" spans="3:8" x14ac:dyDescent="0.2">
      <c r="C88" s="152"/>
      <c r="H88" s="152"/>
    </row>
    <row r="89" spans="3:8" x14ac:dyDescent="0.2">
      <c r="C89" s="152"/>
      <c r="H89" s="152"/>
    </row>
    <row r="90" spans="3:8" x14ac:dyDescent="0.2">
      <c r="C90" s="152"/>
      <c r="H90" s="152"/>
    </row>
    <row r="91" spans="3:8" x14ac:dyDescent="0.2">
      <c r="C91" s="152"/>
      <c r="H91" s="152"/>
    </row>
    <row r="92" spans="3:8" x14ac:dyDescent="0.2">
      <c r="C92" s="152"/>
      <c r="H92" s="152"/>
    </row>
    <row r="93" spans="3:8" x14ac:dyDescent="0.2">
      <c r="C93" s="152"/>
      <c r="H93" s="152"/>
    </row>
    <row r="94" spans="3:8" x14ac:dyDescent="0.2">
      <c r="C94" s="152"/>
      <c r="H94" s="152"/>
    </row>
    <row r="95" spans="3:8" x14ac:dyDescent="0.2">
      <c r="C95" s="152"/>
      <c r="H95" s="152"/>
    </row>
    <row r="96" spans="3:8" x14ac:dyDescent="0.2">
      <c r="C96" s="152"/>
      <c r="H96" s="152"/>
    </row>
    <row r="97" spans="3:8" x14ac:dyDescent="0.2">
      <c r="C97" s="152"/>
      <c r="H97" s="152"/>
    </row>
    <row r="98" spans="3:8" x14ac:dyDescent="0.2">
      <c r="C98" s="152"/>
      <c r="H98" s="152"/>
    </row>
    <row r="99" spans="3:8" x14ac:dyDescent="0.2">
      <c r="C99" s="152"/>
      <c r="H99" s="152"/>
    </row>
    <row r="100" spans="3:8" x14ac:dyDescent="0.2">
      <c r="C100" s="152"/>
      <c r="H100" s="152"/>
    </row>
    <row r="101" spans="3:8" x14ac:dyDescent="0.2">
      <c r="C101" s="152"/>
      <c r="H101" s="152"/>
    </row>
    <row r="102" spans="3:8" x14ac:dyDescent="0.2">
      <c r="C102" s="152"/>
      <c r="H102" s="152"/>
    </row>
    <row r="103" spans="3:8" x14ac:dyDescent="0.2">
      <c r="C103" s="152"/>
      <c r="H103" s="152"/>
    </row>
    <row r="104" spans="3:8" x14ac:dyDescent="0.2">
      <c r="C104" s="152"/>
      <c r="H104" s="152"/>
    </row>
    <row r="105" spans="3:8" x14ac:dyDescent="0.2">
      <c r="C105" s="152"/>
      <c r="H105" s="152"/>
    </row>
    <row r="106" spans="3:8" x14ac:dyDescent="0.2">
      <c r="C106" s="152"/>
      <c r="H106" s="152"/>
    </row>
    <row r="107" spans="3:8" x14ac:dyDescent="0.2">
      <c r="C107" s="152"/>
      <c r="H107" s="152"/>
    </row>
    <row r="108" spans="3:8" x14ac:dyDescent="0.2">
      <c r="C108" s="152"/>
      <c r="H108" s="152"/>
    </row>
    <row r="109" spans="3:8" x14ac:dyDescent="0.2">
      <c r="C109" s="152"/>
      <c r="H109" s="152"/>
    </row>
    <row r="110" spans="3:8" x14ac:dyDescent="0.2">
      <c r="C110" s="152"/>
      <c r="H110" s="152"/>
    </row>
    <row r="111" spans="3:8" x14ac:dyDescent="0.2">
      <c r="C111" s="152"/>
      <c r="H111" s="152"/>
    </row>
    <row r="112" spans="3:8" x14ac:dyDescent="0.2">
      <c r="C112" s="152"/>
      <c r="H112" s="152"/>
    </row>
    <row r="113" spans="3:8" x14ac:dyDescent="0.2">
      <c r="C113" s="152"/>
      <c r="H113" s="152"/>
    </row>
    <row r="114" spans="3:8" x14ac:dyDescent="0.2">
      <c r="C114" s="152"/>
      <c r="H114" s="152"/>
    </row>
    <row r="115" spans="3:8" x14ac:dyDescent="0.2">
      <c r="C115" s="152"/>
      <c r="H115" s="152"/>
    </row>
    <row r="116" spans="3:8" x14ac:dyDescent="0.2">
      <c r="C116" s="152"/>
      <c r="H116" s="152"/>
    </row>
    <row r="117" spans="3:8" x14ac:dyDescent="0.2">
      <c r="C117" s="152"/>
      <c r="H117" s="152"/>
    </row>
    <row r="118" spans="3:8" x14ac:dyDescent="0.2">
      <c r="C118" s="152"/>
      <c r="H118" s="152"/>
    </row>
    <row r="119" spans="3:8" x14ac:dyDescent="0.2">
      <c r="C119" s="152"/>
      <c r="H119" s="152"/>
    </row>
    <row r="120" spans="3:8" x14ac:dyDescent="0.2">
      <c r="C120" s="152"/>
      <c r="H120" s="152"/>
    </row>
    <row r="121" spans="3:8" x14ac:dyDescent="0.2">
      <c r="C121" s="152"/>
      <c r="H121" s="152"/>
    </row>
    <row r="122" spans="3:8" x14ac:dyDescent="0.2">
      <c r="C122" s="152"/>
      <c r="H122" s="152"/>
    </row>
    <row r="123" spans="3:8" x14ac:dyDescent="0.2">
      <c r="C123" s="152"/>
      <c r="H123" s="152"/>
    </row>
    <row r="124" spans="3:8" x14ac:dyDescent="0.2">
      <c r="C124" s="152"/>
      <c r="H124" s="152"/>
    </row>
    <row r="125" spans="3:8" x14ac:dyDescent="0.2">
      <c r="C125" s="152"/>
      <c r="H125" s="152"/>
    </row>
    <row r="126" spans="3:8" x14ac:dyDescent="0.2">
      <c r="C126" s="152"/>
      <c r="H126" s="152"/>
    </row>
    <row r="127" spans="3:8" x14ac:dyDescent="0.2">
      <c r="C127" s="152"/>
      <c r="H127" s="152"/>
    </row>
    <row r="128" spans="3:8" x14ac:dyDescent="0.2">
      <c r="C128" s="152"/>
      <c r="H128" s="152"/>
    </row>
    <row r="129" spans="3:8" x14ac:dyDescent="0.2">
      <c r="C129" s="152"/>
      <c r="H129" s="152"/>
    </row>
    <row r="130" spans="3:8" x14ac:dyDescent="0.2">
      <c r="C130" s="152"/>
      <c r="H130" s="152"/>
    </row>
    <row r="131" spans="3:8" x14ac:dyDescent="0.2">
      <c r="C131" s="152"/>
      <c r="H131" s="152"/>
    </row>
    <row r="132" spans="3:8" x14ac:dyDescent="0.2">
      <c r="C132" s="152"/>
      <c r="H132" s="152"/>
    </row>
    <row r="133" spans="3:8" x14ac:dyDescent="0.2">
      <c r="C133" s="152"/>
      <c r="H133" s="152"/>
    </row>
    <row r="134" spans="3:8" x14ac:dyDescent="0.2">
      <c r="C134" s="152"/>
      <c r="H134" s="152"/>
    </row>
    <row r="135" spans="3:8" x14ac:dyDescent="0.2">
      <c r="C135" s="152"/>
      <c r="H135" s="152"/>
    </row>
    <row r="136" spans="3:8" x14ac:dyDescent="0.2">
      <c r="C136" s="152"/>
      <c r="H136" s="152"/>
    </row>
    <row r="137" spans="3:8" x14ac:dyDescent="0.2">
      <c r="C137" s="152"/>
      <c r="H137" s="152"/>
    </row>
    <row r="138" spans="3:8" x14ac:dyDescent="0.2">
      <c r="C138" s="152"/>
      <c r="H138" s="152"/>
    </row>
    <row r="139" spans="3:8" x14ac:dyDescent="0.2">
      <c r="C139" s="152"/>
      <c r="H139" s="152"/>
    </row>
    <row r="140" spans="3:8" x14ac:dyDescent="0.2">
      <c r="C140" s="152"/>
      <c r="H140" s="152"/>
    </row>
    <row r="141" spans="3:8" x14ac:dyDescent="0.2">
      <c r="C141" s="152"/>
      <c r="H141" s="152"/>
    </row>
    <row r="142" spans="3:8" x14ac:dyDescent="0.2">
      <c r="C142" s="152"/>
      <c r="H142" s="152"/>
    </row>
    <row r="143" spans="3:8" x14ac:dyDescent="0.2">
      <c r="C143" s="152"/>
      <c r="H143" s="152"/>
    </row>
    <row r="144" spans="3:8" x14ac:dyDescent="0.2">
      <c r="C144" s="152"/>
      <c r="H144" s="152"/>
    </row>
    <row r="145" spans="3:8" x14ac:dyDescent="0.2">
      <c r="C145" s="152"/>
      <c r="H145" s="152"/>
    </row>
    <row r="146" spans="3:8" x14ac:dyDescent="0.2">
      <c r="C146" s="152"/>
      <c r="H146" s="152"/>
    </row>
    <row r="147" spans="3:8" x14ac:dyDescent="0.2">
      <c r="C147" s="152"/>
      <c r="H147" s="152"/>
    </row>
    <row r="148" spans="3:8" x14ac:dyDescent="0.2">
      <c r="C148" s="152"/>
      <c r="H148" s="152"/>
    </row>
    <row r="149" spans="3:8" x14ac:dyDescent="0.2">
      <c r="C149" s="152"/>
      <c r="H149" s="152"/>
    </row>
    <row r="150" spans="3:8" x14ac:dyDescent="0.2">
      <c r="C150" s="152"/>
      <c r="H150" s="152"/>
    </row>
    <row r="151" spans="3:8" x14ac:dyDescent="0.2">
      <c r="C151" s="152"/>
      <c r="H151" s="152"/>
    </row>
    <row r="152" spans="3:8" x14ac:dyDescent="0.2">
      <c r="C152" s="152"/>
      <c r="H152" s="152"/>
    </row>
    <row r="153" spans="3:8" x14ac:dyDescent="0.2">
      <c r="C153" s="152"/>
      <c r="H153" s="152"/>
    </row>
    <row r="154" spans="3:8" x14ac:dyDescent="0.2">
      <c r="C154" s="152"/>
      <c r="H154" s="152"/>
    </row>
    <row r="155" spans="3:8" x14ac:dyDescent="0.2">
      <c r="C155" s="152"/>
      <c r="H155" s="152"/>
    </row>
    <row r="156" spans="3:8" x14ac:dyDescent="0.2">
      <c r="C156" s="152"/>
      <c r="H156" s="152"/>
    </row>
    <row r="157" spans="3:8" x14ac:dyDescent="0.2">
      <c r="C157" s="152"/>
      <c r="H157" s="152"/>
    </row>
    <row r="158" spans="3:8" x14ac:dyDescent="0.2">
      <c r="C158" s="152"/>
      <c r="H158" s="152"/>
    </row>
    <row r="159" spans="3:8" x14ac:dyDescent="0.2">
      <c r="C159" s="152"/>
      <c r="H159" s="152"/>
    </row>
    <row r="160" spans="3:8" x14ac:dyDescent="0.2">
      <c r="C160" s="152"/>
      <c r="H160" s="152"/>
    </row>
    <row r="161" spans="3:8" x14ac:dyDescent="0.2">
      <c r="C161" s="152"/>
      <c r="H161" s="152"/>
    </row>
    <row r="162" spans="3:8" x14ac:dyDescent="0.2">
      <c r="C162" s="152"/>
      <c r="H162" s="152"/>
    </row>
    <row r="163" spans="3:8" x14ac:dyDescent="0.2">
      <c r="C163" s="152"/>
      <c r="H163" s="152"/>
    </row>
    <row r="164" spans="3:8" x14ac:dyDescent="0.2">
      <c r="C164" s="152"/>
      <c r="H164" s="152"/>
    </row>
    <row r="165" spans="3:8" x14ac:dyDescent="0.2">
      <c r="C165" s="152"/>
      <c r="H165" s="152"/>
    </row>
    <row r="166" spans="3:8" x14ac:dyDescent="0.2">
      <c r="C166" s="152"/>
      <c r="H166" s="152"/>
    </row>
    <row r="167" spans="3:8" x14ac:dyDescent="0.2">
      <c r="C167" s="152"/>
      <c r="H167" s="152"/>
    </row>
    <row r="168" spans="3:8" x14ac:dyDescent="0.2">
      <c r="C168" s="152"/>
      <c r="H168" s="152"/>
    </row>
    <row r="169" spans="3:8" x14ac:dyDescent="0.2">
      <c r="C169" s="152"/>
      <c r="H169" s="152"/>
    </row>
    <row r="170" spans="3:8" x14ac:dyDescent="0.2">
      <c r="C170" s="152"/>
      <c r="H170" s="152"/>
    </row>
    <row r="171" spans="3:8" x14ac:dyDescent="0.2">
      <c r="C171" s="152"/>
      <c r="H171" s="152"/>
    </row>
    <row r="172" spans="3:8" x14ac:dyDescent="0.2">
      <c r="C172" s="152"/>
      <c r="H172" s="152"/>
    </row>
    <row r="173" spans="3:8" x14ac:dyDescent="0.2">
      <c r="C173" s="152"/>
      <c r="H173" s="152"/>
    </row>
    <row r="174" spans="3:8" x14ac:dyDescent="0.2">
      <c r="C174" s="152"/>
      <c r="H174" s="152"/>
    </row>
    <row r="175" spans="3:8" x14ac:dyDescent="0.2">
      <c r="C175" s="152"/>
      <c r="H175" s="152"/>
    </row>
    <row r="176" spans="3:8" x14ac:dyDescent="0.2">
      <c r="C176" s="152"/>
      <c r="H176" s="152"/>
    </row>
    <row r="177" spans="3:8" x14ac:dyDescent="0.2">
      <c r="C177" s="152"/>
      <c r="H177" s="152"/>
    </row>
    <row r="178" spans="3:8" x14ac:dyDescent="0.2">
      <c r="C178" s="152"/>
      <c r="H178" s="152"/>
    </row>
    <row r="179" spans="3:8" x14ac:dyDescent="0.2">
      <c r="C179" s="152"/>
      <c r="H179" s="152"/>
    </row>
    <row r="180" spans="3:8" x14ac:dyDescent="0.2">
      <c r="C180" s="152"/>
      <c r="H180" s="152"/>
    </row>
    <row r="181" spans="3:8" x14ac:dyDescent="0.2">
      <c r="C181" s="152"/>
      <c r="H181" s="152"/>
    </row>
    <row r="182" spans="3:8" x14ac:dyDescent="0.2">
      <c r="C182" s="152"/>
      <c r="H182" s="152"/>
    </row>
    <row r="183" spans="3:8" x14ac:dyDescent="0.2">
      <c r="C183" s="152"/>
      <c r="H183" s="152"/>
    </row>
    <row r="184" spans="3:8" x14ac:dyDescent="0.2">
      <c r="C184" s="152"/>
      <c r="H184" s="152"/>
    </row>
    <row r="185" spans="3:8" x14ac:dyDescent="0.2">
      <c r="C185" s="152"/>
      <c r="H185" s="152"/>
    </row>
    <row r="186" spans="3:8" x14ac:dyDescent="0.2">
      <c r="C186" s="152"/>
      <c r="H186" s="152"/>
    </row>
    <row r="187" spans="3:8" x14ac:dyDescent="0.2">
      <c r="C187" s="152"/>
      <c r="H187" s="152"/>
    </row>
    <row r="188" spans="3:8" x14ac:dyDescent="0.2">
      <c r="C188" s="152"/>
      <c r="H188" s="152"/>
    </row>
    <row r="189" spans="3:8" x14ac:dyDescent="0.2">
      <c r="C189" s="152"/>
      <c r="H189" s="152"/>
    </row>
    <row r="190" spans="3:8" x14ac:dyDescent="0.2">
      <c r="C190" s="152"/>
      <c r="H190" s="152"/>
    </row>
    <row r="191" spans="3:8" x14ac:dyDescent="0.2">
      <c r="C191" s="152"/>
      <c r="H191" s="152"/>
    </row>
    <row r="192" spans="3:8" x14ac:dyDescent="0.2">
      <c r="C192" s="152"/>
      <c r="H192" s="152"/>
    </row>
    <row r="193" spans="3:8" x14ac:dyDescent="0.2">
      <c r="C193" s="152"/>
      <c r="H193" s="152"/>
    </row>
    <row r="194" spans="3:8" x14ac:dyDescent="0.2">
      <c r="C194" s="152"/>
      <c r="H194" s="152"/>
    </row>
    <row r="195" spans="3:8" x14ac:dyDescent="0.2">
      <c r="C195" s="152"/>
      <c r="H195" s="152"/>
    </row>
    <row r="196" spans="3:8" x14ac:dyDescent="0.2">
      <c r="C196" s="152"/>
      <c r="H196" s="152"/>
    </row>
    <row r="197" spans="3:8" x14ac:dyDescent="0.2">
      <c r="C197" s="152"/>
      <c r="H197" s="152"/>
    </row>
    <row r="198" spans="3:8" x14ac:dyDescent="0.2">
      <c r="C198" s="152"/>
      <c r="H198" s="152"/>
    </row>
    <row r="199" spans="3:8" x14ac:dyDescent="0.2">
      <c r="C199" s="152"/>
      <c r="H199" s="152"/>
    </row>
    <row r="200" spans="3:8" x14ac:dyDescent="0.2">
      <c r="C200" s="152"/>
      <c r="H200" s="152"/>
    </row>
    <row r="201" spans="3:8" x14ac:dyDescent="0.2">
      <c r="C201" s="152"/>
      <c r="H201" s="152"/>
    </row>
    <row r="202" spans="3:8" x14ac:dyDescent="0.2">
      <c r="C202" s="152"/>
      <c r="H202" s="152"/>
    </row>
    <row r="203" spans="3:8" x14ac:dyDescent="0.2">
      <c r="C203" s="152"/>
      <c r="H203" s="152"/>
    </row>
    <row r="204" spans="3:8" x14ac:dyDescent="0.2">
      <c r="C204" s="152"/>
      <c r="H204" s="152"/>
    </row>
    <row r="205" spans="3:8" x14ac:dyDescent="0.2">
      <c r="C205" s="152"/>
      <c r="H205" s="152"/>
    </row>
  </sheetData>
  <sheetProtection password="CDBE" sheet="1" objects="1" scenarios="1"/>
  <mergeCells count="2">
    <mergeCell ref="B1:J1"/>
    <mergeCell ref="B2:J2"/>
  </mergeCells>
  <phoneticPr fontId="0" type="noConversion"/>
  <printOptions horizontalCentered="1"/>
  <pageMargins left="0" right="0" top="0.59055118110236227" bottom="0.59055118110236227" header="0.19685039370078741" footer="0.19685039370078741"/>
  <pageSetup paperSize="9" orientation="portrait" r:id="rId1"/>
  <headerFooter alignWithMargins="0">
    <oddHeader>&amp;CProgram pro zpracování výsledků - hra PLAMEN</oddHeader>
    <oddFooter>&amp;LAutor programu: Ing. Milan Hoffmann&amp;CStránka &amp;P&amp;ROprávněný uživatel - SH ČMS</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9">
    <pageSetUpPr autoPageBreaks="0"/>
  </sheetPr>
  <dimension ref="A1:V155"/>
  <sheetViews>
    <sheetView showGridLines="0" showRowColHeaders="0" zoomScaleNormal="100" workbookViewId="0"/>
  </sheetViews>
  <sheetFormatPr defaultColWidth="8.85546875" defaultRowHeight="15" x14ac:dyDescent="0.2"/>
  <cols>
    <col min="1" max="1" width="1.7109375" style="77" customWidth="1"/>
    <col min="2" max="2" width="4.7109375" style="78" customWidth="1"/>
    <col min="3" max="3" width="21.7109375" style="78" customWidth="1"/>
    <col min="4" max="4" width="7.7109375" style="78" customWidth="1"/>
    <col min="5" max="9" width="6.7109375" style="78" customWidth="1"/>
    <col min="10" max="11" width="6.7109375" style="99" hidden="1" customWidth="1"/>
    <col min="12" max="12" width="1.7109375" style="109" customWidth="1"/>
    <col min="13" max="13" width="5.7109375" style="78" customWidth="1"/>
    <col min="14" max="14" width="21.7109375" style="78" customWidth="1"/>
    <col min="15" max="15" width="7.7109375" style="78" customWidth="1"/>
    <col min="16" max="20" width="6.7109375" style="78" customWidth="1"/>
    <col min="21" max="22" width="6.7109375" style="99" hidden="1" customWidth="1"/>
    <col min="23" max="23" width="0.85546875" style="78" customWidth="1"/>
    <col min="24" max="16384" width="8.85546875" style="78"/>
  </cols>
  <sheetData>
    <row r="1" spans="1:22" ht="15" customHeight="1" x14ac:dyDescent="0.2">
      <c r="B1" s="819" t="s">
        <v>107</v>
      </c>
      <c r="C1" s="820"/>
      <c r="D1" s="820"/>
      <c r="E1" s="820"/>
      <c r="F1" s="820"/>
      <c r="G1" s="820"/>
      <c r="H1" s="820"/>
      <c r="I1" s="820"/>
      <c r="J1" s="155"/>
      <c r="K1" s="155"/>
      <c r="L1" s="155"/>
      <c r="M1" s="155"/>
      <c r="N1" s="749"/>
      <c r="O1" s="749"/>
      <c r="P1" s="749"/>
      <c r="Q1" s="749"/>
      <c r="R1" s="749"/>
      <c r="S1" s="749"/>
      <c r="T1" s="750"/>
    </row>
    <row r="2" spans="1:22" ht="15" customHeight="1" x14ac:dyDescent="0.2">
      <c r="B2" s="821"/>
      <c r="C2" s="822"/>
      <c r="D2" s="822"/>
      <c r="E2" s="822"/>
      <c r="F2" s="822"/>
      <c r="G2" s="822"/>
      <c r="H2" s="822"/>
      <c r="I2" s="822"/>
      <c r="J2" s="156"/>
      <c r="K2" s="156"/>
      <c r="L2" s="156"/>
      <c r="M2" s="156"/>
      <c r="N2" s="751"/>
      <c r="O2" s="751"/>
      <c r="P2" s="751"/>
      <c r="Q2" s="751"/>
      <c r="R2" s="751"/>
      <c r="S2" s="751"/>
      <c r="T2" s="752"/>
    </row>
    <row r="3" spans="1:22" ht="15" customHeight="1" x14ac:dyDescent="0.2">
      <c r="B3" s="821"/>
      <c r="C3" s="822"/>
      <c r="D3" s="822"/>
      <c r="E3" s="822"/>
      <c r="F3" s="822"/>
      <c r="G3" s="822"/>
      <c r="H3" s="822"/>
      <c r="I3" s="822"/>
      <c r="J3" s="156"/>
      <c r="K3" s="156"/>
      <c r="L3" s="156"/>
      <c r="M3" s="156"/>
      <c r="N3" s="751"/>
      <c r="O3" s="751"/>
      <c r="P3" s="751"/>
      <c r="Q3" s="751"/>
      <c r="R3" s="751"/>
      <c r="S3" s="751"/>
      <c r="T3" s="752"/>
    </row>
    <row r="4" spans="1:22" ht="19.899999999999999" customHeight="1" thickBot="1" x14ac:dyDescent="0.25">
      <c r="B4" s="823" t="s">
        <v>109</v>
      </c>
      <c r="C4" s="824"/>
      <c r="D4" s="824"/>
      <c r="E4" s="824"/>
      <c r="F4" s="824"/>
      <c r="G4" s="824"/>
      <c r="H4" s="824"/>
      <c r="I4" s="824"/>
      <c r="J4" s="154"/>
      <c r="K4" s="154"/>
      <c r="L4" s="154"/>
      <c r="M4" s="154"/>
      <c r="N4" s="817"/>
      <c r="O4" s="817"/>
      <c r="P4" s="817"/>
      <c r="Q4" s="817"/>
      <c r="R4" s="817"/>
      <c r="S4" s="817"/>
      <c r="T4" s="818"/>
    </row>
    <row r="5" spans="1:22" ht="15" customHeight="1" x14ac:dyDescent="0.2">
      <c r="B5" s="797" t="s">
        <v>105</v>
      </c>
      <c r="C5" s="798"/>
      <c r="D5" s="799"/>
      <c r="E5" s="803" t="s">
        <v>33</v>
      </c>
      <c r="F5" s="804"/>
      <c r="G5" s="804"/>
      <c r="H5" s="804"/>
      <c r="I5" s="805"/>
      <c r="J5" s="100"/>
      <c r="K5" s="101"/>
      <c r="L5" s="102"/>
      <c r="M5" s="797" t="s">
        <v>105</v>
      </c>
      <c r="N5" s="798"/>
      <c r="O5" s="799"/>
      <c r="P5" s="803" t="s">
        <v>33</v>
      </c>
      <c r="Q5" s="804"/>
      <c r="R5" s="804"/>
      <c r="S5" s="804"/>
      <c r="T5" s="805"/>
    </row>
    <row r="6" spans="1:22" ht="15" customHeight="1" x14ac:dyDescent="0.2">
      <c r="B6" s="797"/>
      <c r="C6" s="798"/>
      <c r="D6" s="799"/>
      <c r="E6" s="803"/>
      <c r="F6" s="804"/>
      <c r="G6" s="804"/>
      <c r="H6" s="804"/>
      <c r="I6" s="805"/>
      <c r="J6" s="97"/>
      <c r="K6" s="98"/>
      <c r="L6" s="103"/>
      <c r="M6" s="797"/>
      <c r="N6" s="798"/>
      <c r="O6" s="799"/>
      <c r="P6" s="803"/>
      <c r="Q6" s="804"/>
      <c r="R6" s="804"/>
      <c r="S6" s="804"/>
      <c r="T6" s="805"/>
    </row>
    <row r="7" spans="1:22" ht="15" customHeight="1" thickBot="1" x14ac:dyDescent="0.25">
      <c r="B7" s="800"/>
      <c r="C7" s="801"/>
      <c r="D7" s="802"/>
      <c r="E7" s="806"/>
      <c r="F7" s="807"/>
      <c r="G7" s="807"/>
      <c r="H7" s="807"/>
      <c r="I7" s="808"/>
      <c r="J7" s="97"/>
      <c r="K7" s="98"/>
      <c r="L7" s="103"/>
      <c r="M7" s="800"/>
      <c r="N7" s="801"/>
      <c r="O7" s="802"/>
      <c r="P7" s="806"/>
      <c r="Q7" s="807"/>
      <c r="R7" s="807"/>
      <c r="S7" s="807"/>
      <c r="T7" s="808"/>
    </row>
    <row r="8" spans="1:22" ht="15" customHeight="1" x14ac:dyDescent="0.2">
      <c r="B8" s="777" t="str">
        <f>"KATEGORIE: "&amp;'Start - podzim'!$N$2</f>
        <v>KATEGORIE: STARŠÍ</v>
      </c>
      <c r="C8" s="778"/>
      <c r="D8" s="779"/>
      <c r="E8" s="812" t="s">
        <v>45</v>
      </c>
      <c r="F8" s="816" t="s">
        <v>46</v>
      </c>
      <c r="G8" s="816" t="s">
        <v>47</v>
      </c>
      <c r="H8" s="813" t="s">
        <v>48</v>
      </c>
      <c r="I8" s="814" t="s">
        <v>44</v>
      </c>
      <c r="J8" s="104"/>
      <c r="K8" s="105"/>
      <c r="L8" s="106"/>
      <c r="M8" s="777" t="str">
        <f>"KATEGORIE: "&amp;'Start - podzim'!$N$2</f>
        <v>KATEGORIE: STARŠÍ</v>
      </c>
      <c r="N8" s="778"/>
      <c r="O8" s="779"/>
      <c r="P8" s="812" t="s">
        <v>45</v>
      </c>
      <c r="Q8" s="816" t="s">
        <v>46</v>
      </c>
      <c r="R8" s="816" t="s">
        <v>47</v>
      </c>
      <c r="S8" s="813" t="s">
        <v>48</v>
      </c>
      <c r="T8" s="814" t="s">
        <v>44</v>
      </c>
    </row>
    <row r="9" spans="1:22" ht="15" customHeight="1" x14ac:dyDescent="0.2">
      <c r="B9" s="780"/>
      <c r="C9" s="781"/>
      <c r="D9" s="782"/>
      <c r="E9" s="725"/>
      <c r="F9" s="721"/>
      <c r="G9" s="721"/>
      <c r="H9" s="727"/>
      <c r="I9" s="814"/>
      <c r="J9" s="104"/>
      <c r="K9" s="105"/>
      <c r="L9" s="106"/>
      <c r="M9" s="780"/>
      <c r="N9" s="781"/>
      <c r="O9" s="782"/>
      <c r="P9" s="725"/>
      <c r="Q9" s="721"/>
      <c r="R9" s="721"/>
      <c r="S9" s="727"/>
      <c r="T9" s="814"/>
    </row>
    <row r="10" spans="1:22" ht="16.899999999999999" customHeight="1" x14ac:dyDescent="0.2">
      <c r="B10" s="760" t="s">
        <v>49</v>
      </c>
      <c r="C10" s="762" t="s">
        <v>50</v>
      </c>
      <c r="D10" s="719" t="s">
        <v>51</v>
      </c>
      <c r="E10" s="725"/>
      <c r="F10" s="721"/>
      <c r="G10" s="721"/>
      <c r="H10" s="727"/>
      <c r="I10" s="814"/>
      <c r="J10" s="104"/>
      <c r="K10" s="105"/>
      <c r="L10" s="106"/>
      <c r="M10" s="760" t="s">
        <v>49</v>
      </c>
      <c r="N10" s="762" t="s">
        <v>50</v>
      </c>
      <c r="O10" s="719" t="s">
        <v>51</v>
      </c>
      <c r="P10" s="725"/>
      <c r="Q10" s="721"/>
      <c r="R10" s="721"/>
      <c r="S10" s="727"/>
      <c r="T10" s="814"/>
    </row>
    <row r="11" spans="1:22" ht="16.899999999999999" customHeight="1" thickBot="1" x14ac:dyDescent="0.25">
      <c r="B11" s="761"/>
      <c r="C11" s="763"/>
      <c r="D11" s="720"/>
      <c r="E11" s="726"/>
      <c r="F11" s="722"/>
      <c r="G11" s="722"/>
      <c r="H11" s="728"/>
      <c r="I11" s="815"/>
      <c r="J11" s="104"/>
      <c r="K11" s="105"/>
      <c r="L11" s="106"/>
      <c r="M11" s="761"/>
      <c r="N11" s="763"/>
      <c r="O11" s="720"/>
      <c r="P11" s="726"/>
      <c r="Q11" s="722"/>
      <c r="R11" s="722"/>
      <c r="S11" s="728"/>
      <c r="T11" s="815"/>
    </row>
    <row r="12" spans="1:22" ht="19.899999999999999" customHeight="1" x14ac:dyDescent="0.2">
      <c r="A12" s="744" t="str">
        <f>IF('Start - jaro'!E6="","","x")</f>
        <v/>
      </c>
      <c r="B12" s="787">
        <v>1</v>
      </c>
      <c r="C12" s="810" t="str">
        <f>IF('Start - jaro'!C6="","",'Start - jaro'!C6)</f>
        <v>Nedabyle</v>
      </c>
      <c r="D12" s="79" t="s">
        <v>52</v>
      </c>
      <c r="E12" s="82"/>
      <c r="F12" s="83"/>
      <c r="G12" s="173"/>
      <c r="H12" s="179" t="str">
        <f>IF($C12="","",IF(OR($E12="DNF",$F12="DNF",$G12="DNF"),"DNF",IF(OR($E12="NP",$F12="NP",$G12="NP"),"NP",IF(ISERROR(MEDIAN($E12:$G12)),"DNF",IF(COUNT($E12:$G12)&lt;3,MAX($E12:$G12),MEDIAN($E12:$G12))))))</f>
        <v>DNF</v>
      </c>
      <c r="I12" s="758">
        <f>IF($A12="x","x",IF($C12="","",IF(OR(J12="NP",J12="DNF"),IF(J12="NP",MAX(Oblast4)+COUNTIF(($J$12:$J$154),MAX(Oblast4))+COUNTIF(($U$12:$U$154),MAX(Oblast4)),MAX(Oblast4)+COUNTIF(($J$12:$J$154),MAX(Oblast4))+COUNTIF(($U$12:$U$154),MAX(Oblast4))+COUNTIF(($J$12:$J$154),"NP")+COUNTIF(($U$12:$U$154),"NP")),J12)))</f>
        <v>0</v>
      </c>
      <c r="J12" s="790" t="str">
        <f>IF($A12="x","x",IF($C12="","",IF(OR(K12="NP",K12="DNF"),K12,RANK(K12,Oblast3,1))))</f>
        <v>DNF</v>
      </c>
      <c r="K12" s="791" t="str">
        <f>IF($A12="x","x",IF($C12="","",IF(OR(AND(H12="NP",H13="NP"),AND(H12="DNF",H13="DNF")),H12,IF(AND(H12="NP",H13="DNF"),H12,IF(AND(H12="DNF",H13="NP"),H13,MIN(H12,H13))))))</f>
        <v>DNF</v>
      </c>
      <c r="L12" s="744" t="str">
        <f>IF('Start - jaro'!E16="","","x")</f>
        <v/>
      </c>
      <c r="M12" s="787">
        <v>11</v>
      </c>
      <c r="N12" s="810" t="str">
        <f>IF('Start - jaro'!C16="","",'Start - jaro'!C16)</f>
        <v>Nové Homole II</v>
      </c>
      <c r="O12" s="79" t="s">
        <v>52</v>
      </c>
      <c r="P12" s="82"/>
      <c r="Q12" s="83"/>
      <c r="R12" s="173"/>
      <c r="S12" s="179" t="str">
        <f>IF($N12="","",IF(OR($P12="DNF",$Q12="DNF",$R12="DNF"),"DNF",IF(OR($P12="NP",$Q12="NP",$R12="NP"),"NP",IF(ISERROR(MEDIAN($P12:$R12)),"DNF",IF(COUNT($P12:$R12)&lt;3,MAX($P12:$R12),MEDIAN($P12:$R12))))))</f>
        <v>DNF</v>
      </c>
      <c r="T12" s="758">
        <f>IF($L12="x","x",IF($N12="","",IF(OR(U12="NP",U12="DNF"),IF(U12="NP",MAX(Oblast4)+COUNTIF(($J$12:$J$154),MAX(Oblast4))+COUNTIF(($U$12:$U$154),MAX(Oblast4)),MAX(Oblast4)+COUNTIF(($J$12:$J$154),MAX(Oblast4))+COUNTIF(($U$12:$U$154),MAX(Oblast4))+COUNTIF(($J$12:$J$154),"NP")+COUNTIF(($U$12:$U$154),"NP")),U12)))</f>
        <v>0</v>
      </c>
      <c r="U12" s="790" t="str">
        <f>IF($L12="x","x",IF($N12="","",IF(OR(V12="NP",V12="DNF"),V12,RANK(V12,Oblast3,1))))</f>
        <v>DNF</v>
      </c>
      <c r="V12" s="791" t="str">
        <f>IF($L12="x","x",IF($N12="","",IF(OR(AND(S12="NP",S13="NP"),AND(S12="DNF",S13="DNF")),S12,IF(AND(S12="NP",S13="DNF"),S12,IF(AND(S12="DNF",S13="NP"),S13,MIN(S12,S13))))))</f>
        <v>DNF</v>
      </c>
    </row>
    <row r="13" spans="1:22" ht="19.899999999999999" customHeight="1" thickBot="1" x14ac:dyDescent="0.25">
      <c r="A13" s="744"/>
      <c r="B13" s="784"/>
      <c r="C13" s="811"/>
      <c r="D13" s="80" t="s">
        <v>53</v>
      </c>
      <c r="E13" s="84"/>
      <c r="F13" s="85"/>
      <c r="G13" s="177"/>
      <c r="H13" s="180" t="str">
        <f>IF($C12="","",IF(OR($E13="DNF",$F13="DNF",$G13="DNF"),"DNF",IF(OR($E13="NP",$F13="NP",$G13="NP"),"NP",IF(ISERROR(MEDIAN($E13:$G13)),"DNF",IF(COUNT($E13:$G13)&lt;3,MAX($E13:$G13),MEDIAN($E13:$G13))))))</f>
        <v>DNF</v>
      </c>
      <c r="I13" s="759"/>
      <c r="J13" s="790"/>
      <c r="K13" s="791"/>
      <c r="L13" s="744"/>
      <c r="M13" s="784"/>
      <c r="N13" s="811"/>
      <c r="O13" s="80" t="s">
        <v>53</v>
      </c>
      <c r="P13" s="84"/>
      <c r="Q13" s="85"/>
      <c r="R13" s="177"/>
      <c r="S13" s="180" t="str">
        <f>IF($N12="","",IF(OR($P13="DNF",$Q13="DNF",$R13="DNF"),"DNF",IF(OR($P13="NP",$Q13="NP",$R13="NP"),"NP",IF(ISERROR(MEDIAN($P13:$R13)),"DNF",IF(COUNT($P13:$R13)&lt;3,MAX($P13:$R13),MEDIAN($P13:$R13))))))</f>
        <v>DNF</v>
      </c>
      <c r="T13" s="759"/>
      <c r="U13" s="790"/>
      <c r="V13" s="791"/>
    </row>
    <row r="14" spans="1:22" ht="19.899999999999999" customHeight="1" x14ac:dyDescent="0.2">
      <c r="A14" s="744" t="str">
        <f>IF('Start - jaro'!E7="","","x")</f>
        <v/>
      </c>
      <c r="B14" s="787">
        <v>2</v>
      </c>
      <c r="C14" s="795" t="str">
        <f>IF('Start - jaro'!C7="","",'Start - jaro'!C7)</f>
        <v>Střížov  II</v>
      </c>
      <c r="D14" s="79" t="s">
        <v>52</v>
      </c>
      <c r="E14" s="82"/>
      <c r="F14" s="83"/>
      <c r="G14" s="173"/>
      <c r="H14" s="179" t="str">
        <f>IF($C14="","",IF(OR($E14="DNF",$F14="DNF",$G14="DNF"),"DNF",IF(OR($E14="NP",$F14="NP",$G14="NP"),"NP",IF(ISERROR(MEDIAN($E14:$G14)),"DNF",IF(COUNT($E14:$G14)&lt;3,MAX($E14:$G14),MEDIAN($E14:$G14))))))</f>
        <v>DNF</v>
      </c>
      <c r="I14" s="758">
        <f>IF($A14="x","x",IF($C14="","",IF(OR(J14="NP",J14="DNF"),IF(J14="NP",MAX(Oblast4)+COUNTIF(($J$12:$J$154),MAX(Oblast4))+COUNTIF(($U$12:$U$154),MAX(Oblast4)),MAX(Oblast4)+COUNTIF(($J$12:$J$154),MAX(Oblast4))+COUNTIF(($U$12:$U$154),MAX(Oblast4))+COUNTIF(($J$12:$J$154),"NP")+COUNTIF(($U$12:$U$154),"NP")),J14)))</f>
        <v>0</v>
      </c>
      <c r="J14" s="790" t="str">
        <f>IF($A14="x","x",IF($C14="","",IF(OR(K14="NP",K14="DNF"),K14,RANK(K14,Oblast3,1))))</f>
        <v>DNF</v>
      </c>
      <c r="K14" s="791" t="str">
        <f>IF($A14="x","x",IF($C14="","",IF(OR(AND(H14="NP",H15="NP"),AND(H14="DNF",H15="DNF")),H14,IF(AND(H14="NP",H15="DNF"),H14,IF(AND(H14="DNF",H15="NP"),H15,MIN(H14,H15))))))</f>
        <v>DNF</v>
      </c>
      <c r="L14" s="744" t="str">
        <f>IF('Start - jaro'!E17="","","x")</f>
        <v/>
      </c>
      <c r="M14" s="787">
        <v>12</v>
      </c>
      <c r="N14" s="795" t="str">
        <f>IF('Start - jaro'!C17="","",'Start - jaro'!C17)</f>
        <v/>
      </c>
      <c r="O14" s="79" t="s">
        <v>52</v>
      </c>
      <c r="P14" s="82"/>
      <c r="Q14" s="83"/>
      <c r="R14" s="173"/>
      <c r="S14" s="179" t="str">
        <f>IF($N14="","",IF(OR($P14="DNF",$Q14="DNF",$R14="DNF"),"DNF",IF(OR($P14="NP",$Q14="NP",$R14="NP"),"NP",IF(ISERROR(MEDIAN($P14:$R14)),"DNF",IF(COUNT($P14:$R14)&lt;3,MAX($P14:$R14),MEDIAN($P14:$R14))))))</f>
        <v/>
      </c>
      <c r="T14" s="758" t="str">
        <f>IF($L14="x","x",IF($N14="","",IF(OR(U14="NP",U14="DNF"),IF(U14="NP",MAX(Oblast4)+COUNTIF(($J$12:$J$154),MAX(Oblast4))+COUNTIF(($U$12:$U$154),MAX(Oblast4)),MAX(Oblast4)+COUNTIF(($J$12:$J$154),MAX(Oblast4))+COUNTIF(($U$12:$U$154),MAX(Oblast4))+COUNTIF(($J$12:$J$154),"NP")+COUNTIF(($U$12:$U$154),"NP")),U14)))</f>
        <v/>
      </c>
      <c r="U14" s="790" t="str">
        <f>IF($L14="x","x",IF($N14="","",IF(OR(V14="NP",V14="DNF"),V14,RANK(V14,Oblast3,1))))</f>
        <v/>
      </c>
      <c r="V14" s="791" t="str">
        <f>IF($L14="x","x",IF($N14="","",IF(OR(AND(S14="NP",S15="NP"),AND(S14="DNF",S15="DNF")),S14,IF(AND(S14="NP",S15="DNF"),S14,IF(AND(S14="DNF",S15="NP"),S15,MIN(S14,S15))))))</f>
        <v/>
      </c>
    </row>
    <row r="15" spans="1:22" ht="19.899999999999999" customHeight="1" thickBot="1" x14ac:dyDescent="0.25">
      <c r="A15" s="744"/>
      <c r="B15" s="784"/>
      <c r="C15" s="796"/>
      <c r="D15" s="80" t="s">
        <v>53</v>
      </c>
      <c r="E15" s="84"/>
      <c r="F15" s="85"/>
      <c r="G15" s="177"/>
      <c r="H15" s="180" t="str">
        <f>IF($C14="","",IF(OR($E15="DNF",$F15="DNF",$G15="DNF"),"DNF",IF(OR($E15="NP",$F15="NP",$G15="NP"),"NP",IF(ISERROR(MEDIAN($E15:$G15)),"DNF",IF(COUNT($E15:$G15)&lt;3,MAX($E15:$G15),MEDIAN($E15:$G15))))))</f>
        <v>DNF</v>
      </c>
      <c r="I15" s="759"/>
      <c r="J15" s="790"/>
      <c r="K15" s="791"/>
      <c r="L15" s="744"/>
      <c r="M15" s="784"/>
      <c r="N15" s="796"/>
      <c r="O15" s="80" t="s">
        <v>53</v>
      </c>
      <c r="P15" s="84"/>
      <c r="Q15" s="85"/>
      <c r="R15" s="177"/>
      <c r="S15" s="180" t="str">
        <f>IF($N14="","",IF(OR($P15="DNF",$Q15="DNF",$R15="DNF"),"DNF",IF(OR($P15="NP",$Q15="NP",$R15="NP"),"NP",IF(ISERROR(MEDIAN($P15:$R15)),"DNF",IF(COUNT($P15:$R15)&lt;3,MAX($P15:$R15),MEDIAN($P15:$R15))))))</f>
        <v/>
      </c>
      <c r="T15" s="759"/>
      <c r="U15" s="790"/>
      <c r="V15" s="791"/>
    </row>
    <row r="16" spans="1:22" ht="19.899999999999999" customHeight="1" x14ac:dyDescent="0.2">
      <c r="A16" s="744" t="str">
        <f>IF('Start - jaro'!E8="","","x")</f>
        <v/>
      </c>
      <c r="B16" s="787">
        <v>3</v>
      </c>
      <c r="C16" s="795" t="str">
        <f>IF('Start - jaro'!C8="","",'Start - jaro'!C8)</f>
        <v>Strážkovice I</v>
      </c>
      <c r="D16" s="79" t="s">
        <v>52</v>
      </c>
      <c r="E16" s="82"/>
      <c r="F16" s="83"/>
      <c r="G16" s="173"/>
      <c r="H16" s="179" t="str">
        <f>IF($C16="","",IF(OR($E16="DNF",$F16="DNF",$G16="DNF"),"DNF",IF(OR($E16="NP",$F16="NP",$G16="NP"),"NP",IF(ISERROR(MEDIAN($E16:$G16)),"DNF",IF(COUNT($E16:$G16)&lt;3,MAX($E16:$G16),MEDIAN($E16:$G16))))))</f>
        <v>DNF</v>
      </c>
      <c r="I16" s="758">
        <f>IF($A16="x","x",IF($C16="","",IF(OR(J16="NP",J16="DNF"),IF(J16="NP",MAX(Oblast4)+COUNTIF(($J$12:$J$154),MAX(Oblast4))+COUNTIF(($U$12:$U$154),MAX(Oblast4)),MAX(Oblast4)+COUNTIF(($J$12:$J$154),MAX(Oblast4))+COUNTIF(($U$12:$U$154),MAX(Oblast4))+COUNTIF(($J$12:$J$154),"NP")+COUNTIF(($U$12:$U$154),"NP")),J16)))</f>
        <v>0</v>
      </c>
      <c r="J16" s="790" t="str">
        <f>IF($A16="x","x",IF($C16="","",IF(OR(K16="NP",K16="DNF"),K16,RANK(K16,Oblast3,1))))</f>
        <v>DNF</v>
      </c>
      <c r="K16" s="791" t="str">
        <f>IF($A16="x","x",IF($C16="","",IF(OR(AND(H16="NP",H17="NP"),AND(H16="DNF",H17="DNF")),H16,IF(AND(H16="NP",H17="DNF"),H16,IF(AND(H16="DNF",H17="NP"),H17,MIN(H16,H17))))))</f>
        <v>DNF</v>
      </c>
      <c r="L16" s="744" t="str">
        <f>IF('Start - jaro'!E18="","","x")</f>
        <v/>
      </c>
      <c r="M16" s="787">
        <v>13</v>
      </c>
      <c r="N16" s="795" t="str">
        <f>IF('Start - jaro'!C18="","",'Start - jaro'!C18)</f>
        <v/>
      </c>
      <c r="O16" s="79" t="s">
        <v>52</v>
      </c>
      <c r="P16" s="82"/>
      <c r="Q16" s="83"/>
      <c r="R16" s="173"/>
      <c r="S16" s="179" t="str">
        <f>IF($N16="","",IF(OR($P16="DNF",$Q16="DNF",$R16="DNF"),"DNF",IF(OR($P16="NP",$Q16="NP",$R16="NP"),"NP",IF(ISERROR(MEDIAN($P16:$R16)),"DNF",IF(COUNT($P16:$R16)&lt;3,MAX($P16:$R16),MEDIAN($P16:$R16))))))</f>
        <v/>
      </c>
      <c r="T16" s="758" t="str">
        <f>IF($L16="x","x",IF($N16="","",IF(OR(U16="NP",U16="DNF"),IF(U16="NP",MAX(Oblast4)+COUNTIF(($J$12:$J$154),MAX(Oblast4))+COUNTIF(($U$12:$U$154),MAX(Oblast4)),MAX(Oblast4)+COUNTIF(($J$12:$J$154),MAX(Oblast4))+COUNTIF(($U$12:$U$154),MAX(Oblast4))+COUNTIF(($J$12:$J$154),"NP")+COUNTIF(($U$12:$U$154),"NP")),U16)))</f>
        <v/>
      </c>
      <c r="U16" s="790" t="str">
        <f>IF($L16="x","x",IF($N16="","",IF(OR(V16="NP",V16="DNF"),V16,RANK(V16,Oblast3,1))))</f>
        <v/>
      </c>
      <c r="V16" s="791" t="str">
        <f>IF($L16="x","x",IF($N16="","",IF(OR(AND(S16="NP",S17="NP"),AND(S16="DNF",S17="DNF")),S16,IF(AND(S16="NP",S17="DNF"),S16,IF(AND(S16="DNF",S17="NP"),S17,MIN(S16,S17))))))</f>
        <v/>
      </c>
    </row>
    <row r="17" spans="1:22" ht="19.899999999999999" customHeight="1" thickBot="1" x14ac:dyDescent="0.25">
      <c r="A17" s="744"/>
      <c r="B17" s="784"/>
      <c r="C17" s="796"/>
      <c r="D17" s="80" t="s">
        <v>53</v>
      </c>
      <c r="E17" s="84"/>
      <c r="F17" s="85"/>
      <c r="G17" s="177"/>
      <c r="H17" s="180" t="str">
        <f>IF($C16="","",IF(OR($E17="DNF",$F17="DNF",$G17="DNF"),"DNF",IF(OR($E17="NP",$F17="NP",$G17="NP"),"NP",IF(ISERROR(MEDIAN($E17:$G17)),"DNF",IF(COUNT($E17:$G17)&lt;3,MAX($E17:$G17),MEDIAN($E17:$G17))))))</f>
        <v>DNF</v>
      </c>
      <c r="I17" s="759"/>
      <c r="J17" s="790"/>
      <c r="K17" s="791"/>
      <c r="L17" s="744"/>
      <c r="M17" s="784"/>
      <c r="N17" s="796"/>
      <c r="O17" s="80" t="s">
        <v>53</v>
      </c>
      <c r="P17" s="84"/>
      <c r="Q17" s="85"/>
      <c r="R17" s="177"/>
      <c r="S17" s="180" t="str">
        <f>IF($N16="","",IF(OR($P17="DNF",$Q17="DNF",$R17="DNF"),"DNF",IF(OR($P17="NP",$Q17="NP",$R17="NP"),"NP",IF(ISERROR(MEDIAN($P17:$R17)),"DNF",IF(COUNT($P17:$R17)&lt;3,MAX($P17:$R17),MEDIAN($P17:$R17))))))</f>
        <v/>
      </c>
      <c r="T17" s="759"/>
      <c r="U17" s="790"/>
      <c r="V17" s="791"/>
    </row>
    <row r="18" spans="1:22" ht="19.899999999999999" customHeight="1" x14ac:dyDescent="0.2">
      <c r="A18" s="744" t="str">
        <f>IF('Start - jaro'!E9="","","x")</f>
        <v/>
      </c>
      <c r="B18" s="787">
        <v>4</v>
      </c>
      <c r="C18" s="795" t="str">
        <f>IF('Start - jaro'!C9="","",'Start - jaro'!C9)</f>
        <v>Římov</v>
      </c>
      <c r="D18" s="79" t="s">
        <v>52</v>
      </c>
      <c r="E18" s="82"/>
      <c r="F18" s="83"/>
      <c r="G18" s="173"/>
      <c r="H18" s="179" t="str">
        <f>IF($C18="","",IF(OR($E18="DNF",$F18="DNF",$G18="DNF"),"DNF",IF(OR($E18="NP",$F18="NP",$G18="NP"),"NP",IF(ISERROR(MEDIAN($E18:$G18)),"DNF",IF(COUNT($E18:$G18)&lt;3,MAX($E18:$G18),MEDIAN($E18:$G18))))))</f>
        <v>DNF</v>
      </c>
      <c r="I18" s="758">
        <f>IF($A18="x","x",IF($C18="","",IF(OR(J18="NP",J18="DNF"),IF(J18="NP",MAX(Oblast4)+COUNTIF(($J$12:$J$154),MAX(Oblast4))+COUNTIF(($U$12:$U$154),MAX(Oblast4)),MAX(Oblast4)+COUNTIF(($J$12:$J$154),MAX(Oblast4))+COUNTIF(($U$12:$U$154),MAX(Oblast4))+COUNTIF(($J$12:$J$154),"NP")+COUNTIF(($U$12:$U$154),"NP")),J18)))</f>
        <v>0</v>
      </c>
      <c r="J18" s="790" t="str">
        <f>IF($A18="x","x",IF($C18="","",IF(OR(K18="NP",K18="DNF"),K18,RANK(K18,Oblast3,1))))</f>
        <v>DNF</v>
      </c>
      <c r="K18" s="791" t="str">
        <f>IF($A18="x","x",IF($C18="","",IF(OR(AND(H18="NP",H19="NP"),AND(H18="DNF",H19="DNF")),H18,IF(AND(H18="NP",H19="DNF"),H18,IF(AND(H18="DNF",H19="NP"),H19,MIN(H18,H19))))))</f>
        <v>DNF</v>
      </c>
      <c r="L18" s="744" t="str">
        <f>IF('Start - jaro'!E19="","","x")</f>
        <v/>
      </c>
      <c r="M18" s="787">
        <v>14</v>
      </c>
      <c r="N18" s="795" t="str">
        <f>IF('Start - jaro'!C19="","",'Start - jaro'!C19)</f>
        <v/>
      </c>
      <c r="O18" s="79" t="s">
        <v>52</v>
      </c>
      <c r="P18" s="82"/>
      <c r="Q18" s="83"/>
      <c r="R18" s="173"/>
      <c r="S18" s="179" t="str">
        <f>IF($N18="","",IF(OR($P18="DNF",$Q18="DNF",$R18="DNF"),"DNF",IF(OR($P18="NP",$Q18="NP",$R18="NP"),"NP",IF(ISERROR(MEDIAN($P18:$R18)),"DNF",IF(COUNT($P18:$R18)&lt;3,MAX($P18:$R18),MEDIAN($P18:$R18))))))</f>
        <v/>
      </c>
      <c r="T18" s="758" t="str">
        <f>IF($L18="x","x",IF($N18="","",IF(OR(U18="NP",U18="DNF"),IF(U18="NP",MAX(Oblast4)+COUNTIF(($J$12:$J$154),MAX(Oblast4))+COUNTIF(($U$12:$U$154),MAX(Oblast4)),MAX(Oblast4)+COUNTIF(($J$12:$J$154),MAX(Oblast4))+COUNTIF(($U$12:$U$154),MAX(Oblast4))+COUNTIF(($J$12:$J$154),"NP")+COUNTIF(($U$12:$U$154),"NP")),U18)))</f>
        <v/>
      </c>
      <c r="U18" s="790" t="str">
        <f>IF($L18="x","x",IF($N18="","",IF(OR(V18="NP",V18="DNF"),V18,RANK(V18,Oblast3,1))))</f>
        <v/>
      </c>
      <c r="V18" s="791" t="str">
        <f>IF($L18="x","x",IF($N18="","",IF(OR(AND(S18="NP",S19="NP"),AND(S18="DNF",S19="DNF")),S18,IF(AND(S18="NP",S19="DNF"),S18,IF(AND(S18="DNF",S19="NP"),S19,MIN(S18,S19))))))</f>
        <v/>
      </c>
    </row>
    <row r="19" spans="1:22" ht="19.899999999999999" customHeight="1" thickBot="1" x14ac:dyDescent="0.25">
      <c r="A19" s="744"/>
      <c r="B19" s="784"/>
      <c r="C19" s="796"/>
      <c r="D19" s="80" t="s">
        <v>53</v>
      </c>
      <c r="E19" s="84"/>
      <c r="F19" s="85"/>
      <c r="G19" s="177"/>
      <c r="H19" s="180" t="str">
        <f>IF($C18="","",IF(OR($E19="DNF",$F19="DNF",$G19="DNF"),"DNF",IF(OR($E19="NP",$F19="NP",$G19="NP"),"NP",IF(ISERROR(MEDIAN($E19:$G19)),"DNF",IF(COUNT($E19:$G19)&lt;3,MAX($E19:$G19),MEDIAN($E19:$G19))))))</f>
        <v>DNF</v>
      </c>
      <c r="I19" s="759"/>
      <c r="J19" s="790"/>
      <c r="K19" s="791"/>
      <c r="L19" s="744"/>
      <c r="M19" s="784"/>
      <c r="N19" s="796"/>
      <c r="O19" s="80" t="s">
        <v>53</v>
      </c>
      <c r="P19" s="84"/>
      <c r="Q19" s="85"/>
      <c r="R19" s="177"/>
      <c r="S19" s="180" t="str">
        <f>IF($N18="","",IF(OR($P19="DNF",$Q19="DNF",$R19="DNF"),"DNF",IF(OR($P19="NP",$Q19="NP",$R19="NP"),"NP",IF(ISERROR(MEDIAN($P19:$R19)),"DNF",IF(COUNT($P19:$R19)&lt;3,MAX($P19:$R19),MEDIAN($P19:$R19))))))</f>
        <v/>
      </c>
      <c r="T19" s="759"/>
      <c r="U19" s="790"/>
      <c r="V19" s="791"/>
    </row>
    <row r="20" spans="1:22" ht="19.899999999999999" customHeight="1" x14ac:dyDescent="0.2">
      <c r="A20" s="744" t="str">
        <f>IF('Start - jaro'!E10="","","x")</f>
        <v/>
      </c>
      <c r="B20" s="787">
        <v>5</v>
      </c>
      <c r="C20" s="795" t="str">
        <f>IF('Start - jaro'!C10="","",'Start - jaro'!C10)</f>
        <v>Střížov   I</v>
      </c>
      <c r="D20" s="79" t="s">
        <v>52</v>
      </c>
      <c r="E20" s="82"/>
      <c r="F20" s="83"/>
      <c r="G20" s="173"/>
      <c r="H20" s="179" t="str">
        <f>IF($C20="","",IF(OR($E20="DNF",$F20="DNF",$G20="DNF"),"DNF",IF(OR($E20="NP",$F20="NP",$G20="NP"),"NP",IF(ISERROR(MEDIAN($E20:$G20)),"DNF",IF(COUNT($E20:$G20)&lt;3,MAX($E20:$G20),MEDIAN($E20:$G20))))))</f>
        <v>DNF</v>
      </c>
      <c r="I20" s="758">
        <f>IF($A20="x","x",IF($C20="","",IF(OR(J20="NP",J20="DNF"),IF(J20="NP",MAX(Oblast4)+COUNTIF(($J$12:$J$154),MAX(Oblast4))+COUNTIF(($U$12:$U$154),MAX(Oblast4)),MAX(Oblast4)+COUNTIF(($J$12:$J$154),MAX(Oblast4))+COUNTIF(($U$12:$U$154),MAX(Oblast4))+COUNTIF(($J$12:$J$154),"NP")+COUNTIF(($U$12:$U$154),"NP")),J20)))</f>
        <v>0</v>
      </c>
      <c r="J20" s="790" t="str">
        <f>IF($A20="x","x",IF($C20="","",IF(OR(K20="NP",K20="DNF"),K20,RANK(K20,Oblast3,1))))</f>
        <v>DNF</v>
      </c>
      <c r="K20" s="791" t="str">
        <f>IF($A20="x","x",IF($C20="","",IF(OR(AND(H20="NP",H21="NP"),AND(H20="DNF",H21="DNF")),H20,IF(AND(H20="NP",H21="DNF"),H20,IF(AND(H20="DNF",H21="NP"),H21,MIN(H20,H21))))))</f>
        <v>DNF</v>
      </c>
      <c r="L20" s="744" t="str">
        <f>IF('Start - jaro'!E20="","","x")</f>
        <v/>
      </c>
      <c r="M20" s="787">
        <v>15</v>
      </c>
      <c r="N20" s="795" t="str">
        <f>IF('Start - jaro'!C20="","",'Start - jaro'!C20)</f>
        <v/>
      </c>
      <c r="O20" s="79" t="s">
        <v>52</v>
      </c>
      <c r="P20" s="82"/>
      <c r="Q20" s="83"/>
      <c r="R20" s="173"/>
      <c r="S20" s="179" t="str">
        <f>IF($N20="","",IF(OR($P20="DNF",$Q20="DNF",$R20="DNF"),"DNF",IF(OR($P20="NP",$Q20="NP",$R20="NP"),"NP",IF(ISERROR(MEDIAN($P20:$R20)),"DNF",IF(COUNT($P20:$R20)&lt;3,MAX($P20:$R20),MEDIAN($P20:$R20))))))</f>
        <v/>
      </c>
      <c r="T20" s="758" t="str">
        <f>IF($L20="x","x",IF($N20="","",IF(OR(U20="NP",U20="DNF"),IF(U20="NP",MAX(Oblast4)+COUNTIF(($J$12:$J$154),MAX(Oblast4))+COUNTIF(($U$12:$U$154),MAX(Oblast4)),MAX(Oblast4)+COUNTIF(($J$12:$J$154),MAX(Oblast4))+COUNTIF(($U$12:$U$154),MAX(Oblast4))+COUNTIF(($J$12:$J$154),"NP")+COUNTIF(($U$12:$U$154),"NP")),U20)))</f>
        <v/>
      </c>
      <c r="U20" s="790" t="str">
        <f>IF($L20="x","x",IF($N20="","",IF(OR(V20="NP",V20="DNF"),V20,RANK(V20,Oblast3,1))))</f>
        <v/>
      </c>
      <c r="V20" s="791" t="str">
        <f>IF($L20="x","x",IF($N20="","",IF(OR(AND(S20="NP",S21="NP"),AND(S20="DNF",S21="DNF")),S20,IF(AND(S20="NP",S21="DNF"),S20,IF(AND(S20="DNF",S21="NP"),S21,MIN(S20,S21))))))</f>
        <v/>
      </c>
    </row>
    <row r="21" spans="1:22" ht="19.899999999999999" customHeight="1" thickBot="1" x14ac:dyDescent="0.25">
      <c r="A21" s="744"/>
      <c r="B21" s="784"/>
      <c r="C21" s="796"/>
      <c r="D21" s="80" t="s">
        <v>53</v>
      </c>
      <c r="E21" s="84"/>
      <c r="F21" s="85"/>
      <c r="G21" s="177"/>
      <c r="H21" s="180" t="str">
        <f>IF($C20="","",IF(OR($E21="DNF",$F21="DNF",$G21="DNF"),"DNF",IF(OR($E21="NP",$F21="NP",$G21="NP"),"NP",IF(ISERROR(MEDIAN($E21:$G21)),"DNF",IF(COUNT($E21:$G21)&lt;3,MAX($E21:$G21),MEDIAN($E21:$G21))))))</f>
        <v>DNF</v>
      </c>
      <c r="I21" s="759"/>
      <c r="J21" s="790"/>
      <c r="K21" s="791"/>
      <c r="L21" s="744"/>
      <c r="M21" s="784"/>
      <c r="N21" s="796"/>
      <c r="O21" s="80" t="s">
        <v>53</v>
      </c>
      <c r="P21" s="84"/>
      <c r="Q21" s="85"/>
      <c r="R21" s="177"/>
      <c r="S21" s="180" t="str">
        <f>IF($N20="","",IF(OR($P21="DNF",$Q21="DNF",$R21="DNF"),"DNF",IF(OR($P21="NP",$Q21="NP",$R21="NP"),"NP",IF(ISERROR(MEDIAN($P21:$R21)),"DNF",IF(COUNT($P21:$R21)&lt;3,MAX($P21:$R21),MEDIAN($P21:$R21))))))</f>
        <v/>
      </c>
      <c r="T21" s="759"/>
      <c r="U21" s="790"/>
      <c r="V21" s="791"/>
    </row>
    <row r="22" spans="1:22" ht="19.899999999999999" customHeight="1" x14ac:dyDescent="0.2">
      <c r="A22" s="744" t="str">
        <f>IF('Start - jaro'!E11="","","x")</f>
        <v/>
      </c>
      <c r="B22" s="787">
        <v>6</v>
      </c>
      <c r="C22" s="795" t="str">
        <f>IF('Start - jaro'!C11="","",'Start - jaro'!C11)</f>
        <v>Nové Homole I</v>
      </c>
      <c r="D22" s="79" t="s">
        <v>52</v>
      </c>
      <c r="E22" s="82"/>
      <c r="F22" s="83"/>
      <c r="G22" s="173"/>
      <c r="H22" s="179" t="str">
        <f>IF($C22="","",IF(OR($E22="DNF",$F22="DNF",$G22="DNF"),"DNF",IF(OR($E22="NP",$F22="NP",$G22="NP"),"NP",IF(ISERROR(MEDIAN($E22:$G22)),"DNF",IF(COUNT($E22:$G22)&lt;3,MAX($E22:$G22),MEDIAN($E22:$G22))))))</f>
        <v>DNF</v>
      </c>
      <c r="I22" s="758">
        <f>IF($A22="x","x",IF($C22="","",IF(OR(J22="NP",J22="DNF"),IF(J22="NP",MAX(Oblast4)+COUNTIF(($J$12:$J$154),MAX(Oblast4))+COUNTIF(($U$12:$U$154),MAX(Oblast4)),MAX(Oblast4)+COUNTIF(($J$12:$J$154),MAX(Oblast4))+COUNTIF(($U$12:$U$154),MAX(Oblast4))+COUNTIF(($J$12:$J$154),"NP")+COUNTIF(($U$12:$U$154),"NP")),J22)))</f>
        <v>0</v>
      </c>
      <c r="J22" s="790" t="str">
        <f>IF($A22="x","x",IF($C22="","",IF(OR(K22="NP",K22="DNF"),K22,RANK(K22,Oblast3,1))))</f>
        <v>DNF</v>
      </c>
      <c r="K22" s="791" t="str">
        <f>IF($A22="x","x",IF($C22="","",IF(OR(AND(H22="NP",H23="NP"),AND(H22="DNF",H23="DNF")),H22,IF(AND(H22="NP",H23="DNF"),H22,IF(AND(H22="DNF",H23="NP"),H23,MIN(H22,H23))))))</f>
        <v>DNF</v>
      </c>
      <c r="L22" s="744" t="str">
        <f>IF('Start - jaro'!E21="","","x")</f>
        <v/>
      </c>
      <c r="M22" s="787">
        <v>16</v>
      </c>
      <c r="N22" s="795" t="str">
        <f>IF('Start - jaro'!C21="","",'Start - jaro'!C21)</f>
        <v/>
      </c>
      <c r="O22" s="79" t="s">
        <v>52</v>
      </c>
      <c r="P22" s="82"/>
      <c r="Q22" s="83"/>
      <c r="R22" s="173"/>
      <c r="S22" s="179" t="str">
        <f>IF($N22="","",IF(OR($P22="DNF",$Q22="DNF",$R22="DNF"),"DNF",IF(OR($P22="NP",$Q22="NP",$R22="NP"),"NP",IF(ISERROR(MEDIAN($P22:$R22)),"DNF",IF(COUNT($P22:$R22)&lt;3,MAX($P22:$R22),MEDIAN($P22:$R22))))))</f>
        <v/>
      </c>
      <c r="T22" s="758" t="str">
        <f>IF($L22="x","x",IF($N22="","",IF(OR(U22="NP",U22="DNF"),IF(U22="NP",MAX(Oblast4)+COUNTIF(($J$12:$J$154),MAX(Oblast4))+COUNTIF(($U$12:$U$154),MAX(Oblast4)),MAX(Oblast4)+COUNTIF(($J$12:$J$154),MAX(Oblast4))+COUNTIF(($U$12:$U$154),MAX(Oblast4))+COUNTIF(($J$12:$J$154),"NP")+COUNTIF(($U$12:$U$154),"NP")),U22)))</f>
        <v/>
      </c>
      <c r="U22" s="790" t="str">
        <f>IF($L22="x","x",IF($N22="","",IF(OR(V22="NP",V22="DNF"),V22,RANK(V22,Oblast3,1))))</f>
        <v/>
      </c>
      <c r="V22" s="791" t="str">
        <f>IF($L22="x","x",IF($N22="","",IF(OR(AND(S22="NP",S23="NP"),AND(S22="DNF",S23="DNF")),S22,IF(AND(S22="NP",S23="DNF"),S22,IF(AND(S22="DNF",S23="NP"),S23,MIN(S22,S23))))))</f>
        <v/>
      </c>
    </row>
    <row r="23" spans="1:22" ht="19.899999999999999" customHeight="1" thickBot="1" x14ac:dyDescent="0.25">
      <c r="A23" s="744"/>
      <c r="B23" s="784"/>
      <c r="C23" s="796"/>
      <c r="D23" s="80" t="s">
        <v>53</v>
      </c>
      <c r="E23" s="84"/>
      <c r="F23" s="85"/>
      <c r="G23" s="177"/>
      <c r="H23" s="180" t="str">
        <f>IF($C22="","",IF(OR($E23="DNF",$F23="DNF",$G23="DNF"),"DNF",IF(OR($E23="NP",$F23="NP",$G23="NP"),"NP",IF(ISERROR(MEDIAN($E23:$G23)),"DNF",IF(COUNT($E23:$G23)&lt;3,MAX($E23:$G23),MEDIAN($E23:$G23))))))</f>
        <v>DNF</v>
      </c>
      <c r="I23" s="759"/>
      <c r="J23" s="790"/>
      <c r="K23" s="791"/>
      <c r="L23" s="744"/>
      <c r="M23" s="784"/>
      <c r="N23" s="796"/>
      <c r="O23" s="80" t="s">
        <v>53</v>
      </c>
      <c r="P23" s="84"/>
      <c r="Q23" s="85"/>
      <c r="R23" s="177"/>
      <c r="S23" s="180" t="str">
        <f>IF($N22="","",IF(OR($P23="DNF",$Q23="DNF",$R23="DNF"),"DNF",IF(OR($P23="NP",$Q23="NP",$R23="NP"),"NP",IF(ISERROR(MEDIAN($P23:$R23)),"DNF",IF(COUNT($P23:$R23)&lt;3,MAX($P23:$R23),MEDIAN($P23:$R23))))))</f>
        <v/>
      </c>
      <c r="T23" s="759"/>
      <c r="U23" s="790"/>
      <c r="V23" s="791"/>
    </row>
    <row r="24" spans="1:22" ht="19.899999999999999" customHeight="1" x14ac:dyDescent="0.2">
      <c r="A24" s="744" t="str">
        <f>IF('Start - jaro'!E12="","","x")</f>
        <v/>
      </c>
      <c r="B24" s="787">
        <v>7</v>
      </c>
      <c r="C24" s="795" t="str">
        <f>IF('Start - jaro'!C12="","",'Start - jaro'!C12)</f>
        <v>Doubravice</v>
      </c>
      <c r="D24" s="79" t="s">
        <v>52</v>
      </c>
      <c r="E24" s="82"/>
      <c r="F24" s="83"/>
      <c r="G24" s="173"/>
      <c r="H24" s="179" t="str">
        <f>IF($C24="","",IF(OR($E24="DNF",$F24="DNF",$G24="DNF"),"DNF",IF(OR($E24="NP",$F24="NP",$G24="NP"),"NP",IF(ISERROR(MEDIAN($E24:$G24)),"DNF",IF(COUNT($E24:$G24)&lt;3,MAX($E24:$G24),MEDIAN($E24:$G24))))))</f>
        <v>DNF</v>
      </c>
      <c r="I24" s="758">
        <f>IF($A24="x","x",IF($C24="","",IF(OR(J24="NP",J24="DNF"),IF(J24="NP",MAX(Oblast4)+COUNTIF(($J$12:$J$154),MAX(Oblast4))+COUNTIF(($U$12:$U$154),MAX(Oblast4)),MAX(Oblast4)+COUNTIF(($J$12:$J$154),MAX(Oblast4))+COUNTIF(($U$12:$U$154),MAX(Oblast4))+COUNTIF(($J$12:$J$154),"NP")+COUNTIF(($U$12:$U$154),"NP")),J24)))</f>
        <v>0</v>
      </c>
      <c r="J24" s="790" t="str">
        <f>IF($A24="x","x",IF($C24="","",IF(OR(K24="NP",K24="DNF"),K24,RANK(K24,Oblast3,1))))</f>
        <v>DNF</v>
      </c>
      <c r="K24" s="791" t="str">
        <f>IF($A24="x","x",IF($C24="","",IF(OR(AND(H24="NP",H25="NP"),AND(H24="DNF",H25="DNF")),H24,IF(AND(H24="NP",H25="DNF"),H24,IF(AND(H24="DNF",H25="NP"),H25,MIN(H24,H25))))))</f>
        <v>DNF</v>
      </c>
      <c r="L24" s="744" t="str">
        <f>IF('Start - jaro'!E22="","","x")</f>
        <v/>
      </c>
      <c r="M24" s="787">
        <v>17</v>
      </c>
      <c r="N24" s="795" t="str">
        <f>IF('Start - jaro'!C22="","",'Start - jaro'!C22)</f>
        <v/>
      </c>
      <c r="O24" s="79" t="s">
        <v>52</v>
      </c>
      <c r="P24" s="82"/>
      <c r="Q24" s="83"/>
      <c r="R24" s="173"/>
      <c r="S24" s="179" t="str">
        <f>IF($N24="","",IF(OR($P24="DNF",$Q24="DNF",$R24="DNF"),"DNF",IF(OR($P24="NP",$Q24="NP",$R24="NP"),"NP",IF(ISERROR(MEDIAN($P24:$R24)),"DNF",IF(COUNT($P24:$R24)&lt;3,MAX($P24:$R24),MEDIAN($P24:$R24))))))</f>
        <v/>
      </c>
      <c r="T24" s="758" t="str">
        <f>IF($L24="x","x",IF($N24="","",IF(OR(U24="NP",U24="DNF"),IF(U24="NP",MAX(Oblast4)+COUNTIF(($J$12:$J$154),MAX(Oblast4))+COUNTIF(($U$12:$U$154),MAX(Oblast4)),MAX(Oblast4)+COUNTIF(($J$12:$J$154),MAX(Oblast4))+COUNTIF(($U$12:$U$154),MAX(Oblast4))+COUNTIF(($J$12:$J$154),"NP")+COUNTIF(($U$12:$U$154),"NP")),U24)))</f>
        <v/>
      </c>
      <c r="U24" s="790" t="str">
        <f>IF($L24="x","x",IF($N24="","",IF(OR(V24="NP",V24="DNF"),V24,RANK(V24,Oblast3,1))))</f>
        <v/>
      </c>
      <c r="V24" s="791" t="str">
        <f>IF($L24="x","x",IF($N24="","",IF(OR(AND(S24="NP",S25="NP"),AND(S24="DNF",S25="DNF")),S24,IF(AND(S24="NP",S25="DNF"),S24,IF(AND(S24="DNF",S25="NP"),S25,MIN(S24,S25))))))</f>
        <v/>
      </c>
    </row>
    <row r="25" spans="1:22" ht="19.899999999999999" customHeight="1" thickBot="1" x14ac:dyDescent="0.25">
      <c r="A25" s="744"/>
      <c r="B25" s="784"/>
      <c r="C25" s="796"/>
      <c r="D25" s="80" t="s">
        <v>53</v>
      </c>
      <c r="E25" s="84"/>
      <c r="F25" s="85"/>
      <c r="G25" s="177"/>
      <c r="H25" s="180" t="str">
        <f>IF($C24="","",IF(OR($E25="DNF",$F25="DNF",$G25="DNF"),"DNF",IF(OR($E25="NP",$F25="NP",$G25="NP"),"NP",IF(ISERROR(MEDIAN($E25:$G25)),"DNF",IF(COUNT($E25:$G25)&lt;3,MAX($E25:$G25),MEDIAN($E25:$G25))))))</f>
        <v>DNF</v>
      </c>
      <c r="I25" s="759"/>
      <c r="J25" s="790"/>
      <c r="K25" s="791"/>
      <c r="L25" s="744"/>
      <c r="M25" s="784"/>
      <c r="N25" s="796"/>
      <c r="O25" s="80" t="s">
        <v>53</v>
      </c>
      <c r="P25" s="84"/>
      <c r="Q25" s="85"/>
      <c r="R25" s="177"/>
      <c r="S25" s="180" t="str">
        <f>IF($N24="","",IF(OR($P25="DNF",$Q25="DNF",$R25="DNF"),"DNF",IF(OR($P25="NP",$Q25="NP",$R25="NP"),"NP",IF(ISERROR(MEDIAN($P25:$R25)),"DNF",IF(COUNT($P25:$R25)&lt;3,MAX($P25:$R25),MEDIAN($P25:$R25))))))</f>
        <v/>
      </c>
      <c r="T25" s="759"/>
      <c r="U25" s="790"/>
      <c r="V25" s="791"/>
    </row>
    <row r="26" spans="1:22" ht="19.899999999999999" customHeight="1" x14ac:dyDescent="0.2">
      <c r="A26" s="744" t="str">
        <f>IF('Start - jaro'!E13="","","x")</f>
        <v/>
      </c>
      <c r="B26" s="787">
        <v>8</v>
      </c>
      <c r="C26" s="795" t="str">
        <f>IF('Start - jaro'!C13="","",'Start - jaro'!C13)</f>
        <v>Svatý Jan nad Malší</v>
      </c>
      <c r="D26" s="79" t="s">
        <v>52</v>
      </c>
      <c r="E26" s="82"/>
      <c r="F26" s="83"/>
      <c r="G26" s="173"/>
      <c r="H26" s="179" t="str">
        <f>IF($C26="","",IF(OR($E26="DNF",$F26="DNF",$G26="DNF"),"DNF",IF(OR($E26="NP",$F26="NP",$G26="NP"),"NP",IF(ISERROR(MEDIAN($E26:$G26)),"DNF",IF(COUNT($E26:$G26)&lt;3,MAX($E26:$G26),MEDIAN($E26:$G26))))))</f>
        <v>DNF</v>
      </c>
      <c r="I26" s="758">
        <f>IF($A26="x","x",IF($C26="","",IF(OR(J26="NP",J26="DNF"),IF(J26="NP",MAX(Oblast4)+COUNTIF(($J$12:$J$154),MAX(Oblast4))+COUNTIF(($U$12:$U$154),MAX(Oblast4)),MAX(Oblast4)+COUNTIF(($J$12:$J$154),MAX(Oblast4))+COUNTIF(($U$12:$U$154),MAX(Oblast4))+COUNTIF(($J$12:$J$154),"NP")+COUNTIF(($U$12:$U$154),"NP")),J26)))</f>
        <v>0</v>
      </c>
      <c r="J26" s="790" t="str">
        <f>IF($A26="x","x",IF($C26="","",IF(OR(K26="NP",K26="DNF"),K26,RANK(K26,Oblast3,1))))</f>
        <v>DNF</v>
      </c>
      <c r="K26" s="791" t="str">
        <f>IF($A26="x","x",IF($C26="","",IF(OR(AND(H26="NP",H27="NP"),AND(H26="DNF",H27="DNF")),H26,IF(AND(H26="NP",H27="DNF"),H26,IF(AND(H26="DNF",H27="NP"),H27,MIN(H26,H27))))))</f>
        <v>DNF</v>
      </c>
      <c r="L26" s="744" t="str">
        <f>IF('Start - jaro'!E23="","","x")</f>
        <v/>
      </c>
      <c r="M26" s="787">
        <v>18</v>
      </c>
      <c r="N26" s="795" t="str">
        <f>IF('Start - jaro'!C23="","",'Start - jaro'!C23)</f>
        <v/>
      </c>
      <c r="O26" s="79" t="s">
        <v>52</v>
      </c>
      <c r="P26" s="82"/>
      <c r="Q26" s="83"/>
      <c r="R26" s="173"/>
      <c r="S26" s="179" t="str">
        <f>IF($N26="","",IF(OR($P26="DNF",$Q26="DNF",$R26="DNF"),"DNF",IF(OR($P26="NP",$Q26="NP",$R26="NP"),"NP",IF(ISERROR(MEDIAN($P26:$R26)),"DNF",IF(COUNT($P26:$R26)&lt;3,MAX($P26:$R26),MEDIAN($P26:$R26))))))</f>
        <v/>
      </c>
      <c r="T26" s="758" t="str">
        <f>IF($L26="x","x",IF($N26="","",IF(OR(U26="NP",U26="DNF"),IF(U26="NP",MAX(Oblast4)+COUNTIF(($J$12:$J$154),MAX(Oblast4))+COUNTIF(($U$12:$U$154),MAX(Oblast4)),MAX(Oblast4)+COUNTIF(($J$12:$J$154),MAX(Oblast4))+COUNTIF(($U$12:$U$154),MAX(Oblast4))+COUNTIF(($J$12:$J$154),"NP")+COUNTIF(($U$12:$U$154),"NP")),U26)))</f>
        <v/>
      </c>
      <c r="U26" s="790" t="str">
        <f>IF($L26="x","x",IF($N26="","",IF(OR(V26="NP",V26="DNF"),V26,RANK(V26,Oblast3,1))))</f>
        <v/>
      </c>
      <c r="V26" s="791" t="str">
        <f>IF($L26="x","x",IF($N26="","",IF(OR(AND(S26="NP",S27="NP"),AND(S26="DNF",S27="DNF")),S26,IF(AND(S26="NP",S27="DNF"),S26,IF(AND(S26="DNF",S27="NP"),S27,MIN(S26,S27))))))</f>
        <v/>
      </c>
    </row>
    <row r="27" spans="1:22" ht="19.899999999999999" customHeight="1" thickBot="1" x14ac:dyDescent="0.25">
      <c r="A27" s="744"/>
      <c r="B27" s="784"/>
      <c r="C27" s="796"/>
      <c r="D27" s="80" t="s">
        <v>53</v>
      </c>
      <c r="E27" s="84"/>
      <c r="F27" s="85"/>
      <c r="G27" s="177"/>
      <c r="H27" s="180" t="str">
        <f>IF($C26="","",IF(OR($E27="DNF",$F27="DNF",$G27="DNF"),"DNF",IF(OR($E27="NP",$F27="NP",$G27="NP"),"NP",IF(ISERROR(MEDIAN($E27:$G27)),"DNF",IF(COUNT($E27:$G27)&lt;3,MAX($E27:$G27),MEDIAN($E27:$G27))))))</f>
        <v>DNF</v>
      </c>
      <c r="I27" s="759"/>
      <c r="J27" s="790"/>
      <c r="K27" s="791"/>
      <c r="L27" s="744"/>
      <c r="M27" s="784"/>
      <c r="N27" s="796"/>
      <c r="O27" s="80" t="s">
        <v>53</v>
      </c>
      <c r="P27" s="84"/>
      <c r="Q27" s="85"/>
      <c r="R27" s="177"/>
      <c r="S27" s="180" t="str">
        <f>IF($N26="","",IF(OR($P27="DNF",$Q27="DNF",$R27="DNF"),"DNF",IF(OR($P27="NP",$Q27="NP",$R27="NP"),"NP",IF(ISERROR(MEDIAN($P27:$R27)),"DNF",IF(COUNT($P27:$R27)&lt;3,MAX($P27:$R27),MEDIAN($P27:$R27))))))</f>
        <v/>
      </c>
      <c r="T27" s="759"/>
      <c r="U27" s="790"/>
      <c r="V27" s="791"/>
    </row>
    <row r="28" spans="1:22" ht="19.899999999999999" customHeight="1" x14ac:dyDescent="0.2">
      <c r="A28" s="744" t="str">
        <f>IF('Start - jaro'!E14="","","x")</f>
        <v/>
      </c>
      <c r="B28" s="787">
        <v>9</v>
      </c>
      <c r="C28" s="795" t="str">
        <f>IF('Start - jaro'!C14="","",'Start - jaro'!C14)</f>
        <v>Nové Homole   III</v>
      </c>
      <c r="D28" s="79" t="s">
        <v>52</v>
      </c>
      <c r="E28" s="82"/>
      <c r="F28" s="83"/>
      <c r="G28" s="173"/>
      <c r="H28" s="179" t="str">
        <f>IF($C28="","",IF(OR($E28="DNF",$F28="DNF",$G28="DNF"),"DNF",IF(OR($E28="NP",$F28="NP",$G28="NP"),"NP",IF(ISERROR(MEDIAN($E28:$G28)),"DNF",IF(COUNT($E28:$G28)&lt;3,MAX($E28:$G28),MEDIAN($E28:$G28))))))</f>
        <v>DNF</v>
      </c>
      <c r="I28" s="758">
        <f>IF($A28="x","x",IF($C28="","",IF(OR(J28="NP",J28="DNF"),IF(J28="NP",MAX(Oblast4)+COUNTIF(($J$12:$J$154),MAX(Oblast4))+COUNTIF(($U$12:$U$154),MAX(Oblast4)),MAX(Oblast4)+COUNTIF(($J$12:$J$154),MAX(Oblast4))+COUNTIF(($U$12:$U$154),MAX(Oblast4))+COUNTIF(($J$12:$J$154),"NP")+COUNTIF(($U$12:$U$154),"NP")),J28)))</f>
        <v>0</v>
      </c>
      <c r="J28" s="790" t="str">
        <f>IF($A28="x","x",IF($C28="","",IF(OR(K28="NP",K28="DNF"),K28,RANK(K28,Oblast3,1))))</f>
        <v>DNF</v>
      </c>
      <c r="K28" s="791" t="str">
        <f>IF($A28="x","x",IF($C28="","",IF(OR(AND(H28="NP",H29="NP"),AND(H28="DNF",H29="DNF")),H28,IF(AND(H28="NP",H29="DNF"),H28,IF(AND(H28="DNF",H29="NP"),H29,MIN(H28,H29))))))</f>
        <v>DNF</v>
      </c>
      <c r="L28" s="744" t="str">
        <f>IF('Start - jaro'!E24="","","x")</f>
        <v/>
      </c>
      <c r="M28" s="787">
        <v>19</v>
      </c>
      <c r="N28" s="795" t="str">
        <f>IF('Start - jaro'!C24="","",'Start - jaro'!C24)</f>
        <v/>
      </c>
      <c r="O28" s="79" t="s">
        <v>52</v>
      </c>
      <c r="P28" s="82"/>
      <c r="Q28" s="83"/>
      <c r="R28" s="173"/>
      <c r="S28" s="179" t="str">
        <f>IF($N28="","",IF(OR($P28="DNF",$Q28="DNF",$R28="DNF"),"DNF",IF(OR($P28="NP",$Q28="NP",$R28="NP"),"NP",IF(ISERROR(MEDIAN($P28:$R28)),"DNF",IF(COUNT($P28:$R28)&lt;3,MAX($P28:$R28),MEDIAN($P28:$R28))))))</f>
        <v/>
      </c>
      <c r="T28" s="758" t="str">
        <f>IF($L28="x","x",IF($N28="","",IF(OR(U28="NP",U28="DNF"),IF(U28="NP",MAX(Oblast4)+COUNTIF(($J$12:$J$154),MAX(Oblast4))+COUNTIF(($U$12:$U$154),MAX(Oblast4)),MAX(Oblast4)+COUNTIF(($J$12:$J$154),MAX(Oblast4))+COUNTIF(($U$12:$U$154),MAX(Oblast4))+COUNTIF(($J$12:$J$154),"NP")+COUNTIF(($U$12:$U$154),"NP")),U28)))</f>
        <v/>
      </c>
      <c r="U28" s="790" t="str">
        <f>IF($L28="x","x",IF($N28="","",IF(OR(V28="NP",V28="DNF"),V28,RANK(V28,Oblast3,1))))</f>
        <v/>
      </c>
      <c r="V28" s="791" t="str">
        <f>IF($L28="x","x",IF($N28="","",IF(OR(AND(S28="NP",S29="NP"),AND(S28="DNF",S29="DNF")),S28,IF(AND(S28="NP",S29="DNF"),S28,IF(AND(S28="DNF",S29="NP"),S29,MIN(S28,S29))))))</f>
        <v/>
      </c>
    </row>
    <row r="29" spans="1:22" ht="19.899999999999999" customHeight="1" thickBot="1" x14ac:dyDescent="0.25">
      <c r="A29" s="744"/>
      <c r="B29" s="784"/>
      <c r="C29" s="796"/>
      <c r="D29" s="80" t="s">
        <v>53</v>
      </c>
      <c r="E29" s="84"/>
      <c r="F29" s="85"/>
      <c r="G29" s="177"/>
      <c r="H29" s="180" t="str">
        <f>IF($C28="","",IF(OR($E29="DNF",$F29="DNF",$G29="DNF"),"DNF",IF(OR($E29="NP",$F29="NP",$G29="NP"),"NP",IF(ISERROR(MEDIAN($E29:$G29)),"DNF",IF(COUNT($E29:$G29)&lt;3,MAX($E29:$G29),MEDIAN($E29:$G29))))))</f>
        <v>DNF</v>
      </c>
      <c r="I29" s="759"/>
      <c r="J29" s="790"/>
      <c r="K29" s="791"/>
      <c r="L29" s="744"/>
      <c r="M29" s="784"/>
      <c r="N29" s="796"/>
      <c r="O29" s="80" t="s">
        <v>53</v>
      </c>
      <c r="P29" s="84"/>
      <c r="Q29" s="85"/>
      <c r="R29" s="177"/>
      <c r="S29" s="180" t="str">
        <f>IF($N28="","",IF(OR($P29="DNF",$Q29="DNF",$R29="DNF"),"DNF",IF(OR($P29="NP",$Q29="NP",$R29="NP"),"NP",IF(ISERROR(MEDIAN($P29:$R29)),"DNF",IF(COUNT($P29:$R29)&lt;3,MAX($P29:$R29),MEDIAN($P29:$R29))))))</f>
        <v/>
      </c>
      <c r="T29" s="759"/>
      <c r="U29" s="790"/>
      <c r="V29" s="791"/>
    </row>
    <row r="30" spans="1:22" ht="19.899999999999999" customHeight="1" x14ac:dyDescent="0.2">
      <c r="A30" s="744" t="str">
        <f>IF('Start - jaro'!E15="","","x")</f>
        <v/>
      </c>
      <c r="B30" s="783">
        <v>10</v>
      </c>
      <c r="C30" s="809" t="str">
        <f>IF('Start - jaro'!C15="","",'Start - jaro'!C15)</f>
        <v>Strážkovice   II</v>
      </c>
      <c r="D30" s="81" t="s">
        <v>52</v>
      </c>
      <c r="E30" s="86"/>
      <c r="F30" s="87"/>
      <c r="G30" s="178"/>
      <c r="H30" s="179" t="str">
        <f>IF($C30="","",IF(OR($E30="DNF",$F30="DNF",$G30="DNF"),"DNF",IF(OR($E30="NP",$F30="NP",$G30="NP"),"NP",IF(ISERROR(MEDIAN($E30:$G30)),"DNF",IF(COUNT($E30:$G30)&lt;3,MAX($E30:$G30),MEDIAN($E30:$G30))))))</f>
        <v>DNF</v>
      </c>
      <c r="I30" s="758">
        <f>IF($A30="x","x",IF($C30="","",IF(OR(J30="NP",J30="DNF"),IF(J30="NP",MAX(Oblast4)+COUNTIF(($J$12:$J$154),MAX(Oblast4))+COUNTIF(($U$12:$U$154),MAX(Oblast4)),MAX(Oblast4)+COUNTIF(($J$12:$J$154),MAX(Oblast4))+COUNTIF(($U$12:$U$154),MAX(Oblast4))+COUNTIF(($J$12:$J$154),"NP")+COUNTIF(($U$12:$U$154),"NP")),J30)))</f>
        <v>0</v>
      </c>
      <c r="J30" s="790" t="str">
        <f>IF($A30="x","x",IF($C30="","",IF(OR(K30="NP",K30="DNF"),K30,RANK(K30,Oblast3,1))))</f>
        <v>DNF</v>
      </c>
      <c r="K30" s="791" t="str">
        <f>IF($A30="x","x",IF($C30="","",IF(OR(AND(H30="NP",H31="NP"),AND(H30="DNF",H31="DNF")),H30,IF(AND(H30="NP",H31="DNF"),H30,IF(AND(H30="DNF",H31="NP"),H31,MIN(H30,H31))))))</f>
        <v>DNF</v>
      </c>
      <c r="L30" s="744" t="str">
        <f>IF('Start - jaro'!E25="","","x")</f>
        <v/>
      </c>
      <c r="M30" s="783">
        <v>20</v>
      </c>
      <c r="N30" s="809" t="str">
        <f>IF('Start - jaro'!C25="","",'Start - jaro'!C25)</f>
        <v/>
      </c>
      <c r="O30" s="81" t="s">
        <v>52</v>
      </c>
      <c r="P30" s="86"/>
      <c r="Q30" s="87"/>
      <c r="R30" s="178"/>
      <c r="S30" s="179" t="str">
        <f>IF($N30="","",IF(OR($P30="DNF",$Q30="DNF",$R30="DNF"),"DNF",IF(OR($P30="NP",$Q30="NP",$R30="NP"),"NP",IF(ISERROR(MEDIAN($P30:$R30)),"DNF",IF(COUNT($P30:$R30)&lt;3,MAX($P30:$R30),MEDIAN($P30:$R30))))))</f>
        <v/>
      </c>
      <c r="T30" s="758" t="str">
        <f>IF($L30="x","x",IF($N30="","",IF(OR(U30="NP",U30="DNF"),IF(U30="NP",MAX(Oblast4)+COUNTIF(($J$12:$J$154),MAX(Oblast4))+COUNTIF(($U$12:$U$154),MAX(Oblast4)),MAX(Oblast4)+COUNTIF(($J$12:$J$154),MAX(Oblast4))+COUNTIF(($U$12:$U$154),MAX(Oblast4))+COUNTIF(($J$12:$J$154),"NP")+COUNTIF(($U$12:$U$154),"NP")),U30)))</f>
        <v/>
      </c>
      <c r="U30" s="790" t="str">
        <f>IF($L30="x","x",IF($N30="","",IF(OR(V30="NP",V30="DNF"),V30,RANK(V30,Oblast3,1))))</f>
        <v/>
      </c>
      <c r="V30" s="791" t="str">
        <f>IF($L30="x","x",IF($N30="","",IF(OR(AND(S30="NP",S31="NP"),AND(S30="DNF",S31="DNF")),S30,IF(AND(S30="NP",S31="DNF"),S30,IF(AND(S30="DNF",S31="NP"),S31,MIN(S30,S31))))))</f>
        <v/>
      </c>
    </row>
    <row r="31" spans="1:22" ht="19.899999999999999" customHeight="1" thickBot="1" x14ac:dyDescent="0.25">
      <c r="A31" s="744"/>
      <c r="B31" s="784"/>
      <c r="C31" s="796"/>
      <c r="D31" s="80" t="s">
        <v>53</v>
      </c>
      <c r="E31" s="84"/>
      <c r="F31" s="85"/>
      <c r="G31" s="177"/>
      <c r="H31" s="180" t="str">
        <f>IF($C30="","",IF(OR($E31="DNF",$F31="DNF",$G31="DNF"),"DNF",IF(OR($E31="NP",$F31="NP",$G31="NP"),"NP",IF(ISERROR(MEDIAN($E31:$G31)),"DNF",IF(COUNT($E31:$G31)&lt;3,MAX($E31:$G31),MEDIAN($E31:$G31))))))</f>
        <v>DNF</v>
      </c>
      <c r="I31" s="759"/>
      <c r="J31" s="792"/>
      <c r="K31" s="793"/>
      <c r="L31" s="794"/>
      <c r="M31" s="784"/>
      <c r="N31" s="796"/>
      <c r="O31" s="80" t="s">
        <v>53</v>
      </c>
      <c r="P31" s="84"/>
      <c r="Q31" s="85"/>
      <c r="R31" s="177"/>
      <c r="S31" s="180" t="str">
        <f>IF($N30="","",IF(OR($P31="DNF",$Q31="DNF",$R31="DNF"),"DNF",IF(OR($P31="NP",$Q31="NP",$R31="NP"),"NP",IF(ISERROR(MEDIAN($P31:$R31)),"DNF",IF(COUNT($P31:$R31)&lt;3,MAX($P31:$R31),MEDIAN($P31:$R31))))))</f>
        <v/>
      </c>
      <c r="T31" s="759"/>
      <c r="U31" s="790"/>
      <c r="V31" s="791"/>
    </row>
    <row r="32" spans="1:22" ht="15" customHeight="1" x14ac:dyDescent="0.2">
      <c r="B32" s="819" t="s">
        <v>107</v>
      </c>
      <c r="C32" s="820"/>
      <c r="D32" s="820"/>
      <c r="E32" s="820"/>
      <c r="F32" s="820"/>
      <c r="G32" s="820"/>
      <c r="H32" s="820"/>
      <c r="I32" s="820"/>
      <c r="J32" s="155"/>
      <c r="K32" s="155"/>
      <c r="L32" s="155"/>
      <c r="M32" s="155"/>
      <c r="N32" s="749"/>
      <c r="O32" s="749"/>
      <c r="P32" s="749"/>
      <c r="Q32" s="749"/>
      <c r="R32" s="749"/>
      <c r="S32" s="749"/>
      <c r="T32" s="750"/>
    </row>
    <row r="33" spans="1:22" ht="15" customHeight="1" x14ac:dyDescent="0.2">
      <c r="B33" s="821"/>
      <c r="C33" s="822"/>
      <c r="D33" s="822"/>
      <c r="E33" s="822"/>
      <c r="F33" s="822"/>
      <c r="G33" s="822"/>
      <c r="H33" s="822"/>
      <c r="I33" s="822"/>
      <c r="J33" s="156"/>
      <c r="K33" s="156"/>
      <c r="L33" s="156"/>
      <c r="M33" s="156"/>
      <c r="N33" s="751"/>
      <c r="O33" s="751"/>
      <c r="P33" s="751"/>
      <c r="Q33" s="751"/>
      <c r="R33" s="751"/>
      <c r="S33" s="751"/>
      <c r="T33" s="752"/>
    </row>
    <row r="34" spans="1:22" ht="15" customHeight="1" x14ac:dyDescent="0.2">
      <c r="B34" s="821"/>
      <c r="C34" s="822"/>
      <c r="D34" s="822"/>
      <c r="E34" s="822"/>
      <c r="F34" s="822"/>
      <c r="G34" s="822"/>
      <c r="H34" s="822"/>
      <c r="I34" s="822"/>
      <c r="J34" s="156"/>
      <c r="K34" s="156"/>
      <c r="L34" s="156"/>
      <c r="M34" s="156"/>
      <c r="N34" s="751"/>
      <c r="O34" s="751"/>
      <c r="P34" s="751"/>
      <c r="Q34" s="751"/>
      <c r="R34" s="751"/>
      <c r="S34" s="751"/>
      <c r="T34" s="752"/>
    </row>
    <row r="35" spans="1:22" ht="19.899999999999999" customHeight="1" thickBot="1" x14ac:dyDescent="0.25">
      <c r="B35" s="823" t="s">
        <v>110</v>
      </c>
      <c r="C35" s="824"/>
      <c r="D35" s="824"/>
      <c r="E35" s="824"/>
      <c r="F35" s="824"/>
      <c r="G35" s="824"/>
      <c r="H35" s="824"/>
      <c r="I35" s="824"/>
      <c r="J35" s="154"/>
      <c r="K35" s="154"/>
      <c r="L35" s="154"/>
      <c r="M35" s="154"/>
      <c r="N35" s="817"/>
      <c r="O35" s="817"/>
      <c r="P35" s="817"/>
      <c r="Q35" s="817"/>
      <c r="R35" s="817"/>
      <c r="S35" s="817"/>
      <c r="T35" s="818"/>
    </row>
    <row r="36" spans="1:22" ht="15" customHeight="1" x14ac:dyDescent="0.2">
      <c r="B36" s="797" t="s">
        <v>105</v>
      </c>
      <c r="C36" s="798"/>
      <c r="D36" s="799"/>
      <c r="E36" s="803" t="s">
        <v>33</v>
      </c>
      <c r="F36" s="804"/>
      <c r="G36" s="804"/>
      <c r="H36" s="804"/>
      <c r="I36" s="805"/>
      <c r="J36" s="100"/>
      <c r="K36" s="101"/>
      <c r="L36" s="102"/>
      <c r="M36" s="797" t="s">
        <v>105</v>
      </c>
      <c r="N36" s="798"/>
      <c r="O36" s="799"/>
      <c r="P36" s="803" t="s">
        <v>33</v>
      </c>
      <c r="Q36" s="804"/>
      <c r="R36" s="804"/>
      <c r="S36" s="804"/>
      <c r="T36" s="805"/>
    </row>
    <row r="37" spans="1:22" ht="15" customHeight="1" x14ac:dyDescent="0.2">
      <c r="B37" s="797"/>
      <c r="C37" s="798"/>
      <c r="D37" s="799"/>
      <c r="E37" s="803"/>
      <c r="F37" s="804"/>
      <c r="G37" s="804"/>
      <c r="H37" s="804"/>
      <c r="I37" s="805"/>
      <c r="J37" s="97"/>
      <c r="K37" s="98"/>
      <c r="L37" s="103"/>
      <c r="M37" s="797"/>
      <c r="N37" s="798"/>
      <c r="O37" s="799"/>
      <c r="P37" s="803"/>
      <c r="Q37" s="804"/>
      <c r="R37" s="804"/>
      <c r="S37" s="804"/>
      <c r="T37" s="805"/>
    </row>
    <row r="38" spans="1:22" ht="15" customHeight="1" thickBot="1" x14ac:dyDescent="0.25">
      <c r="B38" s="800"/>
      <c r="C38" s="801"/>
      <c r="D38" s="802"/>
      <c r="E38" s="806"/>
      <c r="F38" s="807"/>
      <c r="G38" s="807"/>
      <c r="H38" s="807"/>
      <c r="I38" s="808"/>
      <c r="J38" s="97"/>
      <c r="K38" s="98"/>
      <c r="L38" s="103"/>
      <c r="M38" s="800"/>
      <c r="N38" s="801"/>
      <c r="O38" s="802"/>
      <c r="P38" s="806"/>
      <c r="Q38" s="807"/>
      <c r="R38" s="807"/>
      <c r="S38" s="807"/>
      <c r="T38" s="808"/>
    </row>
    <row r="39" spans="1:22" ht="15" customHeight="1" x14ac:dyDescent="0.2">
      <c r="B39" s="777" t="str">
        <f>"KATEGORIE: "&amp;'Start - podzim'!$N$2</f>
        <v>KATEGORIE: STARŠÍ</v>
      </c>
      <c r="C39" s="778"/>
      <c r="D39" s="779"/>
      <c r="E39" s="812" t="s">
        <v>45</v>
      </c>
      <c r="F39" s="816" t="s">
        <v>46</v>
      </c>
      <c r="G39" s="816" t="s">
        <v>47</v>
      </c>
      <c r="H39" s="813" t="s">
        <v>48</v>
      </c>
      <c r="I39" s="814" t="s">
        <v>44</v>
      </c>
      <c r="J39" s="104"/>
      <c r="K39" s="105"/>
      <c r="L39" s="106"/>
      <c r="M39" s="777" t="str">
        <f>"KATEGORIE: "&amp;'Start - podzim'!$N$2</f>
        <v>KATEGORIE: STARŠÍ</v>
      </c>
      <c r="N39" s="778"/>
      <c r="O39" s="779"/>
      <c r="P39" s="812" t="s">
        <v>45</v>
      </c>
      <c r="Q39" s="816" t="s">
        <v>46</v>
      </c>
      <c r="R39" s="816" t="s">
        <v>47</v>
      </c>
      <c r="S39" s="813" t="s">
        <v>48</v>
      </c>
      <c r="T39" s="814" t="s">
        <v>44</v>
      </c>
    </row>
    <row r="40" spans="1:22" ht="15" customHeight="1" x14ac:dyDescent="0.2">
      <c r="B40" s="780"/>
      <c r="C40" s="781"/>
      <c r="D40" s="782"/>
      <c r="E40" s="725"/>
      <c r="F40" s="721"/>
      <c r="G40" s="721"/>
      <c r="H40" s="727"/>
      <c r="I40" s="814"/>
      <c r="J40" s="104"/>
      <c r="K40" s="105"/>
      <c r="L40" s="106"/>
      <c r="M40" s="780"/>
      <c r="N40" s="781"/>
      <c r="O40" s="782"/>
      <c r="P40" s="725"/>
      <c r="Q40" s="721"/>
      <c r="R40" s="721"/>
      <c r="S40" s="727"/>
      <c r="T40" s="814"/>
    </row>
    <row r="41" spans="1:22" ht="16.899999999999999" customHeight="1" x14ac:dyDescent="0.2">
      <c r="B41" s="760" t="s">
        <v>49</v>
      </c>
      <c r="C41" s="762" t="s">
        <v>50</v>
      </c>
      <c r="D41" s="719" t="s">
        <v>51</v>
      </c>
      <c r="E41" s="725"/>
      <c r="F41" s="721"/>
      <c r="G41" s="721"/>
      <c r="H41" s="727"/>
      <c r="I41" s="814"/>
      <c r="J41" s="104"/>
      <c r="K41" s="105"/>
      <c r="L41" s="106"/>
      <c r="M41" s="760" t="s">
        <v>49</v>
      </c>
      <c r="N41" s="762" t="s">
        <v>50</v>
      </c>
      <c r="O41" s="719" t="s">
        <v>51</v>
      </c>
      <c r="P41" s="725"/>
      <c r="Q41" s="721"/>
      <c r="R41" s="721"/>
      <c r="S41" s="727"/>
      <c r="T41" s="814"/>
    </row>
    <row r="42" spans="1:22" ht="16.899999999999999" customHeight="1" thickBot="1" x14ac:dyDescent="0.25">
      <c r="B42" s="761"/>
      <c r="C42" s="763"/>
      <c r="D42" s="720"/>
      <c r="E42" s="726"/>
      <c r="F42" s="722"/>
      <c r="G42" s="722"/>
      <c r="H42" s="728"/>
      <c r="I42" s="815"/>
      <c r="J42" s="104"/>
      <c r="K42" s="105"/>
      <c r="L42" s="106"/>
      <c r="M42" s="761"/>
      <c r="N42" s="763"/>
      <c r="O42" s="720"/>
      <c r="P42" s="726"/>
      <c r="Q42" s="722"/>
      <c r="R42" s="722"/>
      <c r="S42" s="728"/>
      <c r="T42" s="815"/>
    </row>
    <row r="43" spans="1:22" ht="19.899999999999999" customHeight="1" x14ac:dyDescent="0.2">
      <c r="A43" s="744" t="str">
        <f>IF('Start - jaro'!E26="","","x")</f>
        <v/>
      </c>
      <c r="B43" s="787">
        <v>21</v>
      </c>
      <c r="C43" s="810" t="str">
        <f>IF('Start - jaro'!C26="","",'Start - jaro'!C26)</f>
        <v/>
      </c>
      <c r="D43" s="79" t="s">
        <v>52</v>
      </c>
      <c r="E43" s="82"/>
      <c r="F43" s="83"/>
      <c r="G43" s="173"/>
      <c r="H43" s="179" t="str">
        <f>IF($C43="","",IF(OR($E43="DNF",$F43="DNF",$G43="DNF"),"DNF",IF(OR($E43="NP",$F43="NP",$G43="NP"),"NP",IF(ISERROR(MEDIAN($E43:$G43)),"DNF",IF(COUNT($E43:$G43)&lt;3,MAX($E43:$G43),MEDIAN($E43:$G43))))))</f>
        <v/>
      </c>
      <c r="I43" s="758" t="str">
        <f>IF($A43="x","x",IF($C43="","",IF(OR(J43="NP",J43="DNF"),IF(J43="NP",MAX(Oblast4)+COUNTIF(($J$12:$J$154),MAX(Oblast4))+COUNTIF(($U$12:$U$154),MAX(Oblast4)),MAX(Oblast4)+COUNTIF(($J$12:$J$154),MAX(Oblast4))+COUNTIF(($U$12:$U$154),MAX(Oblast4))+COUNTIF(($J$12:$J$154),"NP")+COUNTIF(($U$12:$U$154),"NP")),J43)))</f>
        <v/>
      </c>
      <c r="J43" s="790" t="str">
        <f>IF($A43="x","x",IF($C43="","",IF(OR(K43="NP",K43="DNF"),K43,RANK(K43,Oblast3,1))))</f>
        <v/>
      </c>
      <c r="K43" s="791" t="str">
        <f>IF($A43="x","x",IF($C43="","",IF(OR(AND(H43="NP",H44="NP"),AND(H43="DNF",H44="DNF")),H43,IF(AND(H43="NP",H44="DNF"),H43,IF(AND(H43="DNF",H44="NP"),H44,MIN(H43,H44))))))</f>
        <v/>
      </c>
      <c r="L43" s="744" t="str">
        <f>IF('Start - jaro'!I11="","","x")</f>
        <v/>
      </c>
      <c r="M43" s="787">
        <v>31</v>
      </c>
      <c r="N43" s="810" t="str">
        <f>IF('Start - jaro'!G11="","",'Start - jaro'!G11)</f>
        <v/>
      </c>
      <c r="O43" s="79" t="s">
        <v>52</v>
      </c>
      <c r="P43" s="82"/>
      <c r="Q43" s="83"/>
      <c r="R43" s="173"/>
      <c r="S43" s="179" t="str">
        <f>IF($N43="","",IF(OR($P43="DNF",$Q43="DNF",$R43="DNF"),"DNF",IF(OR($P43="NP",$Q43="NP",$R43="NP"),"NP",IF(ISERROR(MEDIAN($P43:$R43)),"DNF",IF(COUNT($P43:$R43)&lt;3,MAX($P43:$R43),MEDIAN($P43:$R43))))))</f>
        <v/>
      </c>
      <c r="T43" s="758" t="str">
        <f>IF($L43="x","x",IF($N43="","",IF(OR(U43="NP",U43="DNF"),IF(U43="NP",MAX(Oblast4)+COUNTIF(($J$12:$J$154),MAX(Oblast4))+COUNTIF(($U$12:$U$154),MAX(Oblast4)),MAX(Oblast4)+COUNTIF(($J$12:$J$154),MAX(Oblast4))+COUNTIF(($U$12:$U$154),MAX(Oblast4))+COUNTIF(($J$12:$J$154),"NP")+COUNTIF(($U$12:$U$154),"NP")),U43)))</f>
        <v/>
      </c>
      <c r="U43" s="790" t="str">
        <f>IF($L43="x","x",IF($N43="","",IF(OR(V43="NP",V43="DNF"),V43,RANK(V43,Oblast3,1))))</f>
        <v/>
      </c>
      <c r="V43" s="791" t="str">
        <f>IF($L43="x","x",IF($N43="","",IF(OR(AND(S43="NP",S44="NP"),AND(S43="DNF",S44="DNF")),S43,IF(AND(S43="NP",S44="DNF"),S43,IF(AND(S43="DNF",S44="NP"),S44,MIN(S43,S44))))))</f>
        <v/>
      </c>
    </row>
    <row r="44" spans="1:22" ht="19.899999999999999" customHeight="1" thickBot="1" x14ac:dyDescent="0.25">
      <c r="A44" s="744"/>
      <c r="B44" s="784"/>
      <c r="C44" s="811"/>
      <c r="D44" s="80" t="s">
        <v>53</v>
      </c>
      <c r="E44" s="84"/>
      <c r="F44" s="85"/>
      <c r="G44" s="177"/>
      <c r="H44" s="180" t="str">
        <f>IF($C43="","",IF(OR($E44="DNF",$F44="DNF",$G44="DNF"),"DNF",IF(OR($E44="NP",$F44="NP",$G44="NP"),"NP",IF(ISERROR(MEDIAN($E44:$G44)),"DNF",IF(COUNT($E44:$G44)&lt;3,MAX($E44:$G44),MEDIAN($E44:$G44))))))</f>
        <v/>
      </c>
      <c r="I44" s="759"/>
      <c r="J44" s="790"/>
      <c r="K44" s="791"/>
      <c r="L44" s="744"/>
      <c r="M44" s="784"/>
      <c r="N44" s="811"/>
      <c r="O44" s="80" t="s">
        <v>53</v>
      </c>
      <c r="P44" s="84"/>
      <c r="Q44" s="85"/>
      <c r="R44" s="177"/>
      <c r="S44" s="180" t="str">
        <f>IF($N43="","",IF(OR($P44="DNF",$Q44="DNF",$R44="DNF"),"DNF",IF(OR($P44="NP",$Q44="NP",$R44="NP"),"NP",IF(ISERROR(MEDIAN($P44:$R44)),"DNF",IF(COUNT($P44:$R44)&lt;3,MAX($P44:$R44),MEDIAN($P44:$R44))))))</f>
        <v/>
      </c>
      <c r="T44" s="759"/>
      <c r="U44" s="790"/>
      <c r="V44" s="791"/>
    </row>
    <row r="45" spans="1:22" ht="19.899999999999999" customHeight="1" x14ac:dyDescent="0.2">
      <c r="A45" s="744" t="str">
        <f>IF('Start - jaro'!E27="","","x")</f>
        <v/>
      </c>
      <c r="B45" s="787">
        <v>22</v>
      </c>
      <c r="C45" s="795" t="str">
        <f>IF('Start - jaro'!C27="","",'Start - jaro'!C27)</f>
        <v/>
      </c>
      <c r="D45" s="79" t="s">
        <v>52</v>
      </c>
      <c r="E45" s="82"/>
      <c r="F45" s="83"/>
      <c r="G45" s="173"/>
      <c r="H45" s="179" t="str">
        <f>IF($C45="","",IF(OR($E45="DNF",$F45="DNF",$G45="DNF"),"DNF",IF(OR($E45="NP",$F45="NP",$G45="NP"),"NP",IF(ISERROR(MEDIAN($E45:$G45)),"DNF",IF(COUNT($E45:$G45)&lt;3,MAX($E45:$G45),MEDIAN($E45:$G45))))))</f>
        <v/>
      </c>
      <c r="I45" s="758" t="str">
        <f>IF($A45="x","x",IF($C45="","",IF(OR(J45="NP",J45="DNF"),IF(J45="NP",MAX(Oblast4)+COUNTIF(($J$12:$J$154),MAX(Oblast4))+COUNTIF(($U$12:$U$154),MAX(Oblast4)),MAX(Oblast4)+COUNTIF(($J$12:$J$154),MAX(Oblast4))+COUNTIF(($U$12:$U$154),MAX(Oblast4))+COUNTIF(($J$12:$J$154),"NP")+COUNTIF(($U$12:$U$154),"NP")),J45)))</f>
        <v/>
      </c>
      <c r="J45" s="790" t="str">
        <f>IF($A45="x","x",IF($C45="","",IF(OR(K45="NP",K45="DNF"),K45,RANK(K45,Oblast3,1))))</f>
        <v/>
      </c>
      <c r="K45" s="791" t="str">
        <f>IF($A45="x","x",IF($C45="","",IF(OR(AND(H45="NP",H46="NP"),AND(H45="DNF",H46="DNF")),H45,IF(AND(H45="NP",H46="DNF"),H45,IF(AND(H45="DNF",H46="NP"),H46,MIN(H45,H46))))))</f>
        <v/>
      </c>
      <c r="L45" s="744" t="str">
        <f>IF('Start - jaro'!I12="","","x")</f>
        <v/>
      </c>
      <c r="M45" s="787">
        <v>32</v>
      </c>
      <c r="N45" s="795" t="str">
        <f>IF('Start - jaro'!G12="","",'Start - jaro'!G12)</f>
        <v/>
      </c>
      <c r="O45" s="79" t="s">
        <v>52</v>
      </c>
      <c r="P45" s="82"/>
      <c r="Q45" s="83"/>
      <c r="R45" s="173"/>
      <c r="S45" s="179" t="str">
        <f>IF($N45="","",IF(OR($P45="DNF",$Q45="DNF",$R45="DNF"),"DNF",IF(OR($P45="NP",$Q45="NP",$R45="NP"),"NP",IF(ISERROR(MEDIAN($P45:$R45)),"DNF",IF(COUNT($P45:$R45)&lt;3,MAX($P45:$R45),MEDIAN($P45:$R45))))))</f>
        <v/>
      </c>
      <c r="T45" s="758" t="str">
        <f>IF($L45="x","x",IF($N45="","",IF(OR(U45="NP",U45="DNF"),IF(U45="NP",MAX(Oblast4)+COUNTIF(($J$12:$J$154),MAX(Oblast4))+COUNTIF(($U$12:$U$154),MAX(Oblast4)),MAX(Oblast4)+COUNTIF(($J$12:$J$154),MAX(Oblast4))+COUNTIF(($U$12:$U$154),MAX(Oblast4))+COUNTIF(($J$12:$J$154),"NP")+COUNTIF(($U$12:$U$154),"NP")),U45)))</f>
        <v/>
      </c>
      <c r="U45" s="790" t="str">
        <f>IF($L45="x","x",IF($N45="","",IF(OR(V45="NP",V45="DNF"),V45,RANK(V45,Oblast3,1))))</f>
        <v/>
      </c>
      <c r="V45" s="791" t="str">
        <f>IF($L45="x","x",IF($N45="","",IF(OR(AND(S45="NP",S46="NP"),AND(S45="DNF",S46="DNF")),S45,IF(AND(S45="NP",S46="DNF"),S45,IF(AND(S45="DNF",S46="NP"),S46,MIN(S45,S46))))))</f>
        <v/>
      </c>
    </row>
    <row r="46" spans="1:22" ht="19.899999999999999" customHeight="1" thickBot="1" x14ac:dyDescent="0.25">
      <c r="A46" s="744"/>
      <c r="B46" s="784"/>
      <c r="C46" s="796"/>
      <c r="D46" s="80" t="s">
        <v>53</v>
      </c>
      <c r="E46" s="84"/>
      <c r="F46" s="85"/>
      <c r="G46" s="177"/>
      <c r="H46" s="180" t="str">
        <f>IF($C45="","",IF(OR($E46="DNF",$F46="DNF",$G46="DNF"),"DNF",IF(OR($E46="NP",$F46="NP",$G46="NP"),"NP",IF(ISERROR(MEDIAN($E46:$G46)),"DNF",IF(COUNT($E46:$G46)&lt;3,MAX($E46:$G46),MEDIAN($E46:$G46))))))</f>
        <v/>
      </c>
      <c r="I46" s="759"/>
      <c r="J46" s="790"/>
      <c r="K46" s="791"/>
      <c r="L46" s="744"/>
      <c r="M46" s="784"/>
      <c r="N46" s="796"/>
      <c r="O46" s="80" t="s">
        <v>53</v>
      </c>
      <c r="P46" s="84"/>
      <c r="Q46" s="85"/>
      <c r="R46" s="177"/>
      <c r="S46" s="180" t="str">
        <f>IF($N45="","",IF(OR($P46="DNF",$Q46="DNF",$R46="DNF"),"DNF",IF(OR($P46="NP",$Q46="NP",$R46="NP"),"NP",IF(ISERROR(MEDIAN($P46:$R46)),"DNF",IF(COUNT($P46:$R46)&lt;3,MAX($P46:$R46),MEDIAN($P46:$R46))))))</f>
        <v/>
      </c>
      <c r="T46" s="759"/>
      <c r="U46" s="790"/>
      <c r="V46" s="791"/>
    </row>
    <row r="47" spans="1:22" ht="19.899999999999999" customHeight="1" x14ac:dyDescent="0.2">
      <c r="A47" s="744" t="str">
        <f>IF('Start - jaro'!E28="","","x")</f>
        <v/>
      </c>
      <c r="B47" s="787">
        <v>23</v>
      </c>
      <c r="C47" s="795" t="str">
        <f>IF('Start - jaro'!C28="","",'Start - jaro'!C28)</f>
        <v/>
      </c>
      <c r="D47" s="79" t="s">
        <v>52</v>
      </c>
      <c r="E47" s="82"/>
      <c r="F47" s="83"/>
      <c r="G47" s="173"/>
      <c r="H47" s="179" t="str">
        <f>IF($C47="","",IF(OR($E47="DNF",$F47="DNF",$G47="DNF"),"DNF",IF(OR($E47="NP",$F47="NP",$G47="NP"),"NP",IF(ISERROR(MEDIAN($E47:$G47)),"DNF",IF(COUNT($E47:$G47)&lt;3,MAX($E47:$G47),MEDIAN($E47:$G47))))))</f>
        <v/>
      </c>
      <c r="I47" s="758" t="str">
        <f>IF($A47="x","x",IF($C47="","",IF(OR(J47="NP",J47="DNF"),IF(J47="NP",MAX(Oblast4)+COUNTIF(($J$12:$J$154),MAX(Oblast4))+COUNTIF(($U$12:$U$154),MAX(Oblast4)),MAX(Oblast4)+COUNTIF(($J$12:$J$154),MAX(Oblast4))+COUNTIF(($U$12:$U$154),MAX(Oblast4))+COUNTIF(($J$12:$J$154),"NP")+COUNTIF(($U$12:$U$154),"NP")),J47)))</f>
        <v/>
      </c>
      <c r="J47" s="790" t="str">
        <f>IF($A47="x","x",IF($C47="","",IF(OR(K47="NP",K47="DNF"),K47,RANK(K47,Oblast3,1))))</f>
        <v/>
      </c>
      <c r="K47" s="791" t="str">
        <f>IF($A47="x","x",IF($C47="","",IF(OR(AND(H47="NP",H48="NP"),AND(H47="DNF",H48="DNF")),H47,IF(AND(H47="NP",H48="DNF"),H47,IF(AND(H47="DNF",H48="NP"),H48,MIN(H47,H48))))))</f>
        <v/>
      </c>
      <c r="L47" s="744" t="str">
        <f>IF('Start - jaro'!I13="","","x")</f>
        <v/>
      </c>
      <c r="M47" s="787">
        <v>33</v>
      </c>
      <c r="N47" s="795" t="str">
        <f>IF('Start - jaro'!G13="","",'Start - jaro'!G13)</f>
        <v/>
      </c>
      <c r="O47" s="79" t="s">
        <v>52</v>
      </c>
      <c r="P47" s="82"/>
      <c r="Q47" s="83"/>
      <c r="R47" s="173"/>
      <c r="S47" s="179" t="str">
        <f>IF($N47="","",IF(OR($P47="DNF",$Q47="DNF",$R47="DNF"),"DNF",IF(OR($P47="NP",$Q47="NP",$R47="NP"),"NP",IF(ISERROR(MEDIAN($P47:$R47)),"DNF",IF(COUNT($P47:$R47)&lt;3,MAX($P47:$R47),MEDIAN($P47:$R47))))))</f>
        <v/>
      </c>
      <c r="T47" s="758" t="str">
        <f>IF($L47="x","x",IF($N47="","",IF(OR(U47="NP",U47="DNF"),IF(U47="NP",MAX(Oblast4)+COUNTIF(($J$12:$J$154),MAX(Oblast4))+COUNTIF(($U$12:$U$154),MAX(Oblast4)),MAX(Oblast4)+COUNTIF(($J$12:$J$154),MAX(Oblast4))+COUNTIF(($U$12:$U$154),MAX(Oblast4))+COUNTIF(($J$12:$J$154),"NP")+COUNTIF(($U$12:$U$154),"NP")),U47)))</f>
        <v/>
      </c>
      <c r="U47" s="790" t="str">
        <f>IF($L47="x","x",IF($N47="","",IF(OR(V47="NP",V47="DNF"),V47,RANK(V47,Oblast3,1))))</f>
        <v/>
      </c>
      <c r="V47" s="791" t="str">
        <f>IF($L47="x","x",IF($N47="","",IF(OR(AND(S47="NP",S48="NP"),AND(S47="DNF",S48="DNF")),S47,IF(AND(S47="NP",S48="DNF"),S47,IF(AND(S47="DNF",S48="NP"),S48,MIN(S47,S48))))))</f>
        <v/>
      </c>
    </row>
    <row r="48" spans="1:22" ht="19.899999999999999" customHeight="1" thickBot="1" x14ac:dyDescent="0.25">
      <c r="A48" s="744"/>
      <c r="B48" s="784"/>
      <c r="C48" s="796"/>
      <c r="D48" s="80" t="s">
        <v>53</v>
      </c>
      <c r="E48" s="84"/>
      <c r="F48" s="85"/>
      <c r="G48" s="177"/>
      <c r="H48" s="180" t="str">
        <f>IF($C47="","",IF(OR($E48="DNF",$F48="DNF",$G48="DNF"),"DNF",IF(OR($E48="NP",$F48="NP",$G48="NP"),"NP",IF(ISERROR(MEDIAN($E48:$G48)),"DNF",IF(COUNT($E48:$G48)&lt;3,MAX($E48:$G48),MEDIAN($E48:$G48))))))</f>
        <v/>
      </c>
      <c r="I48" s="759"/>
      <c r="J48" s="790"/>
      <c r="K48" s="791"/>
      <c r="L48" s="744"/>
      <c r="M48" s="784"/>
      <c r="N48" s="796"/>
      <c r="O48" s="80" t="s">
        <v>53</v>
      </c>
      <c r="P48" s="84"/>
      <c r="Q48" s="85"/>
      <c r="R48" s="177"/>
      <c r="S48" s="180" t="str">
        <f>IF($N47="","",IF(OR($P48="DNF",$Q48="DNF",$R48="DNF"),"DNF",IF(OR($P48="NP",$Q48="NP",$R48="NP"),"NP",IF(ISERROR(MEDIAN($P48:$R48)),"DNF",IF(COUNT($P48:$R48)&lt;3,MAX($P48:$R48),MEDIAN($P48:$R48))))))</f>
        <v/>
      </c>
      <c r="T48" s="759"/>
      <c r="U48" s="790"/>
      <c r="V48" s="791"/>
    </row>
    <row r="49" spans="1:22" ht="19.899999999999999" customHeight="1" x14ac:dyDescent="0.2">
      <c r="A49" s="744" t="str">
        <f>IF('Start - jaro'!E29="","","x")</f>
        <v/>
      </c>
      <c r="B49" s="787">
        <v>24</v>
      </c>
      <c r="C49" s="795" t="str">
        <f>IF('Start - jaro'!C29="","",'Start - jaro'!C29)</f>
        <v/>
      </c>
      <c r="D49" s="79" t="s">
        <v>52</v>
      </c>
      <c r="E49" s="82"/>
      <c r="F49" s="83"/>
      <c r="G49" s="173"/>
      <c r="H49" s="179" t="str">
        <f>IF($C49="","",IF(OR($E49="DNF",$F49="DNF",$G49="DNF"),"DNF",IF(OR($E49="NP",$F49="NP",$G49="NP"),"NP",IF(ISERROR(MEDIAN($E49:$G49)),"DNF",IF(COUNT($E49:$G49)&lt;3,MAX($E49:$G49),MEDIAN($E49:$G49))))))</f>
        <v/>
      </c>
      <c r="I49" s="758" t="str">
        <f>IF($A49="x","x",IF($C49="","",IF(OR(J49="NP",J49="DNF"),IF(J49="NP",MAX(Oblast4)+COUNTIF(($J$12:$J$154),MAX(Oblast4))+COUNTIF(($U$12:$U$154),MAX(Oblast4)),MAX(Oblast4)+COUNTIF(($J$12:$J$154),MAX(Oblast4))+COUNTIF(($U$12:$U$154),MAX(Oblast4))+COUNTIF(($J$12:$J$154),"NP")+COUNTIF(($U$12:$U$154),"NP")),J49)))</f>
        <v/>
      </c>
      <c r="J49" s="790" t="str">
        <f>IF($A49="x","x",IF($C49="","",IF(OR(K49="NP",K49="DNF"),K49,RANK(K49,Oblast3,1))))</f>
        <v/>
      </c>
      <c r="K49" s="791" t="str">
        <f>IF($A49="x","x",IF($C49="","",IF(OR(AND(H49="NP",H50="NP"),AND(H49="DNF",H50="DNF")),H49,IF(AND(H49="NP",H50="DNF"),H49,IF(AND(H49="DNF",H50="NP"),H50,MIN(H49,H50))))))</f>
        <v/>
      </c>
      <c r="L49" s="744" t="str">
        <f>IF('Start - jaro'!I14="","","x")</f>
        <v/>
      </c>
      <c r="M49" s="787">
        <v>34</v>
      </c>
      <c r="N49" s="795" t="str">
        <f>IF('Start - jaro'!G14="","",'Start - jaro'!G14)</f>
        <v/>
      </c>
      <c r="O49" s="79" t="s">
        <v>52</v>
      </c>
      <c r="P49" s="82"/>
      <c r="Q49" s="83"/>
      <c r="R49" s="173"/>
      <c r="S49" s="179" t="str">
        <f>IF($N49="","",IF(OR($P49="DNF",$Q49="DNF",$R49="DNF"),"DNF",IF(OR($P49="NP",$Q49="NP",$R49="NP"),"NP",IF(ISERROR(MEDIAN($P49:$R49)),"DNF",IF(COUNT($P49:$R49)&lt;3,MAX($P49:$R49),MEDIAN($P49:$R49))))))</f>
        <v/>
      </c>
      <c r="T49" s="758" t="str">
        <f>IF($L49="x","x",IF($N49="","",IF(OR(U49="NP",U49="DNF"),IF(U49="NP",MAX(Oblast4)+COUNTIF(($J$12:$J$154),MAX(Oblast4))+COUNTIF(($U$12:$U$154),MAX(Oblast4)),MAX(Oblast4)+COUNTIF(($J$12:$J$154),MAX(Oblast4))+COUNTIF(($U$12:$U$154),MAX(Oblast4))+COUNTIF(($J$12:$J$154),"NP")+COUNTIF(($U$12:$U$154),"NP")),U49)))</f>
        <v/>
      </c>
      <c r="U49" s="790" t="str">
        <f>IF($L49="x","x",IF($N49="","",IF(OR(V49="NP",V49="DNF"),V49,RANK(V49,Oblast3,1))))</f>
        <v/>
      </c>
      <c r="V49" s="791" t="str">
        <f>IF($L49="x","x",IF($N49="","",IF(OR(AND(S49="NP",S50="NP"),AND(S49="DNF",S50="DNF")),S49,IF(AND(S49="NP",S50="DNF"),S49,IF(AND(S49="DNF",S50="NP"),S50,MIN(S49,S50))))))</f>
        <v/>
      </c>
    </row>
    <row r="50" spans="1:22" ht="19.899999999999999" customHeight="1" thickBot="1" x14ac:dyDescent="0.25">
      <c r="A50" s="744"/>
      <c r="B50" s="784"/>
      <c r="C50" s="796"/>
      <c r="D50" s="80" t="s">
        <v>53</v>
      </c>
      <c r="E50" s="84"/>
      <c r="F50" s="85"/>
      <c r="G50" s="177"/>
      <c r="H50" s="180" t="str">
        <f>IF($C49="","",IF(OR($E50="DNF",$F50="DNF",$G50="DNF"),"DNF",IF(OR($E50="NP",$F50="NP",$G50="NP"),"NP",IF(ISERROR(MEDIAN($E50:$G50)),"DNF",IF(COUNT($E50:$G50)&lt;3,MAX($E50:$G50),MEDIAN($E50:$G50))))))</f>
        <v/>
      </c>
      <c r="I50" s="759"/>
      <c r="J50" s="790"/>
      <c r="K50" s="791"/>
      <c r="L50" s="744"/>
      <c r="M50" s="784"/>
      <c r="N50" s="796"/>
      <c r="O50" s="80" t="s">
        <v>53</v>
      </c>
      <c r="P50" s="84"/>
      <c r="Q50" s="85"/>
      <c r="R50" s="177"/>
      <c r="S50" s="180" t="str">
        <f>IF($N49="","",IF(OR($P50="DNF",$Q50="DNF",$R50="DNF"),"DNF",IF(OR($P50="NP",$Q50="NP",$R50="NP"),"NP",IF(ISERROR(MEDIAN($P50:$R50)),"DNF",IF(COUNT($P50:$R50)&lt;3,MAX($P50:$R50),MEDIAN($P50:$R50))))))</f>
        <v/>
      </c>
      <c r="T50" s="759"/>
      <c r="U50" s="790"/>
      <c r="V50" s="791"/>
    </row>
    <row r="51" spans="1:22" ht="19.899999999999999" customHeight="1" x14ac:dyDescent="0.2">
      <c r="A51" s="744" t="str">
        <f>IF('Start - jaro'!E30="","","x")</f>
        <v/>
      </c>
      <c r="B51" s="787">
        <v>25</v>
      </c>
      <c r="C51" s="795" t="str">
        <f>IF('Start - jaro'!C30="","",'Start - jaro'!C30)</f>
        <v/>
      </c>
      <c r="D51" s="79" t="s">
        <v>52</v>
      </c>
      <c r="E51" s="82"/>
      <c r="F51" s="83"/>
      <c r="G51" s="173"/>
      <c r="H51" s="179" t="str">
        <f>IF($C51="","",IF(OR($E51="DNF",$F51="DNF",$G51="DNF"),"DNF",IF(OR($E51="NP",$F51="NP",$G51="NP"),"NP",IF(ISERROR(MEDIAN($E51:$G51)),"DNF",IF(COUNT($E51:$G51)&lt;3,MAX($E51:$G51),MEDIAN($E51:$G51))))))</f>
        <v/>
      </c>
      <c r="I51" s="758" t="str">
        <f>IF($A51="x","x",IF($C51="","",IF(OR(J51="NP",J51="DNF"),IF(J51="NP",MAX(Oblast4)+COUNTIF(($J$12:$J$154),MAX(Oblast4))+COUNTIF(($U$12:$U$154),MAX(Oblast4)),MAX(Oblast4)+COUNTIF(($J$12:$J$154),MAX(Oblast4))+COUNTIF(($U$12:$U$154),MAX(Oblast4))+COUNTIF(($J$12:$J$154),"NP")+COUNTIF(($U$12:$U$154),"NP")),J51)))</f>
        <v/>
      </c>
      <c r="J51" s="790" t="str">
        <f>IF($A51="x","x",IF($C51="","",IF(OR(K51="NP",K51="DNF"),K51,RANK(K51,Oblast3,1))))</f>
        <v/>
      </c>
      <c r="K51" s="791" t="str">
        <f>IF($A51="x","x",IF($C51="","",IF(OR(AND(H51="NP",H52="NP"),AND(H51="DNF",H52="DNF")),H51,IF(AND(H51="NP",H52="DNF"),H51,IF(AND(H51="DNF",H52="NP"),H52,MIN(H51,H52))))))</f>
        <v/>
      </c>
      <c r="L51" s="744" t="str">
        <f>IF('Start - jaro'!I15="","","x")</f>
        <v/>
      </c>
      <c r="M51" s="787">
        <v>35</v>
      </c>
      <c r="N51" s="795" t="str">
        <f>IF('Start - jaro'!G15="","",'Start - jaro'!G15)</f>
        <v/>
      </c>
      <c r="O51" s="79" t="s">
        <v>52</v>
      </c>
      <c r="P51" s="82"/>
      <c r="Q51" s="83"/>
      <c r="R51" s="173"/>
      <c r="S51" s="179" t="str">
        <f>IF($N51="","",IF(OR($P51="DNF",$Q51="DNF",$R51="DNF"),"DNF",IF(OR($P51="NP",$Q51="NP",$R51="NP"),"NP",IF(ISERROR(MEDIAN($P51:$R51)),"DNF",IF(COUNT($P51:$R51)&lt;3,MAX($P51:$R51),MEDIAN($P51:$R51))))))</f>
        <v/>
      </c>
      <c r="T51" s="758" t="str">
        <f>IF($L51="x","x",IF($N51="","",IF(OR(U51="NP",U51="DNF"),IF(U51="NP",MAX(Oblast4)+COUNTIF(($J$12:$J$154),MAX(Oblast4))+COUNTIF(($U$12:$U$154),MAX(Oblast4)),MAX(Oblast4)+COUNTIF(($J$12:$J$154),MAX(Oblast4))+COUNTIF(($U$12:$U$154),MAX(Oblast4))+COUNTIF(($J$12:$J$154),"NP")+COUNTIF(($U$12:$U$154),"NP")),U51)))</f>
        <v/>
      </c>
      <c r="U51" s="790" t="str">
        <f>IF($L51="x","x",IF($N51="","",IF(OR(V51="NP",V51="DNF"),V51,RANK(V51,Oblast3,1))))</f>
        <v/>
      </c>
      <c r="V51" s="791" t="str">
        <f>IF($L51="x","x",IF($N51="","",IF(OR(AND(S51="NP",S52="NP"),AND(S51="DNF",S52="DNF")),S51,IF(AND(S51="NP",S52="DNF"),S51,IF(AND(S51="DNF",S52="NP"),S52,MIN(S51,S52))))))</f>
        <v/>
      </c>
    </row>
    <row r="52" spans="1:22" ht="19.899999999999999" customHeight="1" thickBot="1" x14ac:dyDescent="0.25">
      <c r="A52" s="744"/>
      <c r="B52" s="784"/>
      <c r="C52" s="796"/>
      <c r="D52" s="80" t="s">
        <v>53</v>
      </c>
      <c r="E52" s="84"/>
      <c r="F52" s="85"/>
      <c r="G52" s="177"/>
      <c r="H52" s="180" t="str">
        <f>IF($C51="","",IF(OR($E52="DNF",$F52="DNF",$G52="DNF"),"DNF",IF(OR($E52="NP",$F52="NP",$G52="NP"),"NP",IF(ISERROR(MEDIAN($E52:$G52)),"DNF",IF(COUNT($E52:$G52)&lt;3,MAX($E52:$G52),MEDIAN($E52:$G52))))))</f>
        <v/>
      </c>
      <c r="I52" s="759"/>
      <c r="J52" s="790"/>
      <c r="K52" s="791"/>
      <c r="L52" s="744"/>
      <c r="M52" s="784"/>
      <c r="N52" s="796"/>
      <c r="O52" s="80" t="s">
        <v>53</v>
      </c>
      <c r="P52" s="84"/>
      <c r="Q52" s="85"/>
      <c r="R52" s="177"/>
      <c r="S52" s="180" t="str">
        <f>IF($N51="","",IF(OR($P52="DNF",$Q52="DNF",$R52="DNF"),"DNF",IF(OR($P52="NP",$Q52="NP",$R52="NP"),"NP",IF(ISERROR(MEDIAN($P52:$R52)),"DNF",IF(COUNT($P52:$R52)&lt;3,MAX($P52:$R52),MEDIAN($P52:$R52))))))</f>
        <v/>
      </c>
      <c r="T52" s="759"/>
      <c r="U52" s="790"/>
      <c r="V52" s="791"/>
    </row>
    <row r="53" spans="1:22" ht="19.899999999999999" customHeight="1" x14ac:dyDescent="0.2">
      <c r="A53" s="744" t="str">
        <f>IF('Start - jaro'!I6="","","x")</f>
        <v/>
      </c>
      <c r="B53" s="787">
        <v>26</v>
      </c>
      <c r="C53" s="795" t="str">
        <f>IF('Start - jaro'!G6="","",'Start - jaro'!G6)</f>
        <v/>
      </c>
      <c r="D53" s="79" t="s">
        <v>52</v>
      </c>
      <c r="E53" s="82"/>
      <c r="F53" s="83"/>
      <c r="G53" s="173"/>
      <c r="H53" s="179" t="str">
        <f>IF($C53="","",IF(OR($E53="DNF",$F53="DNF",$G53="DNF"),"DNF",IF(OR($E53="NP",$F53="NP",$G53="NP"),"NP",IF(ISERROR(MEDIAN($E53:$G53)),"DNF",IF(COUNT($E53:$G53)&lt;3,MAX($E53:$G53),MEDIAN($E53:$G53))))))</f>
        <v/>
      </c>
      <c r="I53" s="758" t="str">
        <f>IF($A53="x","x",IF($C53="","",IF(OR(J53="NP",J53="DNF"),IF(J53="NP",MAX(Oblast4)+COUNTIF(($J$12:$J$154),MAX(Oblast4))+COUNTIF(($U$12:$U$154),MAX(Oblast4)),MAX(Oblast4)+COUNTIF(($J$12:$J$154),MAX(Oblast4))+COUNTIF(($U$12:$U$154),MAX(Oblast4))+COUNTIF(($J$12:$J$154),"NP")+COUNTIF(($U$12:$U$154),"NP")),J53)))</f>
        <v/>
      </c>
      <c r="J53" s="790" t="str">
        <f>IF($A53="x","x",IF($C53="","",IF(OR(K53="NP",K53="DNF"),K53,RANK(K53,Oblast3,1))))</f>
        <v/>
      </c>
      <c r="K53" s="791" t="str">
        <f>IF($A53="x","x",IF($C53="","",IF(OR(AND(H53="NP",H54="NP"),AND(H53="DNF",H54="DNF")),H53,IF(AND(H53="NP",H54="DNF"),H53,IF(AND(H53="DNF",H54="NP"),H54,MIN(H53,H54))))))</f>
        <v/>
      </c>
      <c r="L53" s="744" t="str">
        <f>IF('Start - jaro'!I16="","","x")</f>
        <v/>
      </c>
      <c r="M53" s="787">
        <v>36</v>
      </c>
      <c r="N53" s="795" t="str">
        <f>IF('Start - jaro'!G16="","",'Start - jaro'!G16)</f>
        <v/>
      </c>
      <c r="O53" s="79" t="s">
        <v>52</v>
      </c>
      <c r="P53" s="82"/>
      <c r="Q53" s="83"/>
      <c r="R53" s="173"/>
      <c r="S53" s="179" t="str">
        <f>IF($N53="","",IF(OR($P53="DNF",$Q53="DNF",$R53="DNF"),"DNF",IF(OR($P53="NP",$Q53="NP",$R53="NP"),"NP",IF(ISERROR(MEDIAN($P53:$R53)),"DNF",IF(COUNT($P53:$R53)&lt;3,MAX($P53:$R53),MEDIAN($P53:$R53))))))</f>
        <v/>
      </c>
      <c r="T53" s="758" t="str">
        <f>IF($L53="x","x",IF($N53="","",IF(OR(U53="NP",U53="DNF"),IF(U53="NP",MAX(Oblast4)+COUNTIF(($J$12:$J$154),MAX(Oblast4))+COUNTIF(($U$12:$U$154),MAX(Oblast4)),MAX(Oblast4)+COUNTIF(($J$12:$J$154),MAX(Oblast4))+COUNTIF(($U$12:$U$154),MAX(Oblast4))+COUNTIF(($J$12:$J$154),"NP")+COUNTIF(($U$12:$U$154),"NP")),U53)))</f>
        <v/>
      </c>
      <c r="U53" s="790" t="str">
        <f>IF($L53="x","x",IF($N53="","",IF(OR(V53="NP",V53="DNF"),V53,RANK(V53,Oblast3,1))))</f>
        <v/>
      </c>
      <c r="V53" s="791" t="str">
        <f>IF($L53="x","x",IF($N53="","",IF(OR(AND(S53="NP",S54="NP"),AND(S53="DNF",S54="DNF")),S53,IF(AND(S53="NP",S54="DNF"),S53,IF(AND(S53="DNF",S54="NP"),S54,MIN(S53,S54))))))</f>
        <v/>
      </c>
    </row>
    <row r="54" spans="1:22" ht="19.899999999999999" customHeight="1" thickBot="1" x14ac:dyDescent="0.25">
      <c r="A54" s="744"/>
      <c r="B54" s="784"/>
      <c r="C54" s="796"/>
      <c r="D54" s="80" t="s">
        <v>53</v>
      </c>
      <c r="E54" s="84"/>
      <c r="F54" s="85"/>
      <c r="G54" s="177"/>
      <c r="H54" s="180" t="str">
        <f>IF($C53="","",IF(OR($E54="DNF",$F54="DNF",$G54="DNF"),"DNF",IF(OR($E54="NP",$F54="NP",$G54="NP"),"NP",IF(ISERROR(MEDIAN($E54:$G54)),"DNF",IF(COUNT($E54:$G54)&lt;3,MAX($E54:$G54),MEDIAN($E54:$G54))))))</f>
        <v/>
      </c>
      <c r="I54" s="759"/>
      <c r="J54" s="790"/>
      <c r="K54" s="791"/>
      <c r="L54" s="744"/>
      <c r="M54" s="784"/>
      <c r="N54" s="796"/>
      <c r="O54" s="80" t="s">
        <v>53</v>
      </c>
      <c r="P54" s="84"/>
      <c r="Q54" s="85"/>
      <c r="R54" s="177"/>
      <c r="S54" s="180" t="str">
        <f>IF($N53="","",IF(OR($P54="DNF",$Q54="DNF",$R54="DNF"),"DNF",IF(OR($P54="NP",$Q54="NP",$R54="NP"),"NP",IF(ISERROR(MEDIAN($P54:$R54)),"DNF",IF(COUNT($P54:$R54)&lt;3,MAX($P54:$R54),MEDIAN($P54:$R54))))))</f>
        <v/>
      </c>
      <c r="T54" s="759"/>
      <c r="U54" s="790"/>
      <c r="V54" s="791"/>
    </row>
    <row r="55" spans="1:22" ht="19.899999999999999" customHeight="1" x14ac:dyDescent="0.2">
      <c r="A55" s="744" t="str">
        <f>IF('Start - jaro'!I7="","","x")</f>
        <v/>
      </c>
      <c r="B55" s="787">
        <v>27</v>
      </c>
      <c r="C55" s="795" t="str">
        <f>IF('Start - jaro'!G7="","",'Start - jaro'!G7)</f>
        <v/>
      </c>
      <c r="D55" s="79" t="s">
        <v>52</v>
      </c>
      <c r="E55" s="82"/>
      <c r="F55" s="83"/>
      <c r="G55" s="173"/>
      <c r="H55" s="179" t="str">
        <f>IF($C55="","",IF(OR($E55="DNF",$F55="DNF",$G55="DNF"),"DNF",IF(OR($E55="NP",$F55="NP",$G55="NP"),"NP",IF(ISERROR(MEDIAN($E55:$G55)),"DNF",IF(COUNT($E55:$G55)&lt;3,MAX($E55:$G55),MEDIAN($E55:$G55))))))</f>
        <v/>
      </c>
      <c r="I55" s="758" t="str">
        <f>IF($A55="x","x",IF($C55="","",IF(OR(J55="NP",J55="DNF"),IF(J55="NP",MAX(Oblast4)+COUNTIF(($J$12:$J$154),MAX(Oblast4))+COUNTIF(($U$12:$U$154),MAX(Oblast4)),MAX(Oblast4)+COUNTIF(($J$12:$J$154),MAX(Oblast4))+COUNTIF(($U$12:$U$154),MAX(Oblast4))+COUNTIF(($J$12:$J$154),"NP")+COUNTIF(($U$12:$U$154),"NP")),J55)))</f>
        <v/>
      </c>
      <c r="J55" s="790" t="str">
        <f>IF($A55="x","x",IF($C55="","",IF(OR(K55="NP",K55="DNF"),K55,RANK(K55,Oblast3,1))))</f>
        <v/>
      </c>
      <c r="K55" s="791" t="str">
        <f>IF($A55="x","x",IF($C55="","",IF(OR(AND(H55="NP",H56="NP"),AND(H55="DNF",H56="DNF")),H55,IF(AND(H55="NP",H56="DNF"),H55,IF(AND(H55="DNF",H56="NP"),H56,MIN(H55,H56))))))</f>
        <v/>
      </c>
      <c r="L55" s="744" t="str">
        <f>IF('Start - jaro'!I17="","","x")</f>
        <v/>
      </c>
      <c r="M55" s="787">
        <v>37</v>
      </c>
      <c r="N55" s="795" t="str">
        <f>IF('Start - jaro'!G17="","",'Start - jaro'!G17)</f>
        <v/>
      </c>
      <c r="O55" s="79" t="s">
        <v>52</v>
      </c>
      <c r="P55" s="82"/>
      <c r="Q55" s="83"/>
      <c r="R55" s="173"/>
      <c r="S55" s="179" t="str">
        <f>IF($N55="","",IF(OR($P55="DNF",$Q55="DNF",$R55="DNF"),"DNF",IF(OR($P55="NP",$Q55="NP",$R55="NP"),"NP",IF(ISERROR(MEDIAN($P55:$R55)),"DNF",IF(COUNT($P55:$R55)&lt;3,MAX($P55:$R55),MEDIAN($P55:$R55))))))</f>
        <v/>
      </c>
      <c r="T55" s="758" t="str">
        <f>IF($L55="x","x",IF($N55="","",IF(OR(U55="NP",U55="DNF"),IF(U55="NP",MAX(Oblast4)+COUNTIF(($J$12:$J$154),MAX(Oblast4))+COUNTIF(($U$12:$U$154),MAX(Oblast4)),MAX(Oblast4)+COUNTIF(($J$12:$J$154),MAX(Oblast4))+COUNTIF(($U$12:$U$154),MAX(Oblast4))+COUNTIF(($J$12:$J$154),"NP")+COUNTIF(($U$12:$U$154),"NP")),U55)))</f>
        <v/>
      </c>
      <c r="U55" s="790" t="str">
        <f>IF($L55="x","x",IF($N55="","",IF(OR(V55="NP",V55="DNF"),V55,RANK(V55,Oblast3,1))))</f>
        <v/>
      </c>
      <c r="V55" s="791" t="str">
        <f>IF($L55="x","x",IF($N55="","",IF(OR(AND(S55="NP",S56="NP"),AND(S55="DNF",S56="DNF")),S55,IF(AND(S55="NP",S56="DNF"),S55,IF(AND(S55="DNF",S56="NP"),S56,MIN(S55,S56))))))</f>
        <v/>
      </c>
    </row>
    <row r="56" spans="1:22" ht="19.899999999999999" customHeight="1" thickBot="1" x14ac:dyDescent="0.25">
      <c r="A56" s="744"/>
      <c r="B56" s="784"/>
      <c r="C56" s="796"/>
      <c r="D56" s="80" t="s">
        <v>53</v>
      </c>
      <c r="E56" s="84"/>
      <c r="F56" s="85"/>
      <c r="G56" s="177"/>
      <c r="H56" s="180" t="str">
        <f>IF($C55="","",IF(OR($E56="DNF",$F56="DNF",$G56="DNF"),"DNF",IF(OR($E56="NP",$F56="NP",$G56="NP"),"NP",IF(ISERROR(MEDIAN($E56:$G56)),"DNF",IF(COUNT($E56:$G56)&lt;3,MAX($E56:$G56),MEDIAN($E56:$G56))))))</f>
        <v/>
      </c>
      <c r="I56" s="759"/>
      <c r="J56" s="790"/>
      <c r="K56" s="791"/>
      <c r="L56" s="744"/>
      <c r="M56" s="784"/>
      <c r="N56" s="796"/>
      <c r="O56" s="80" t="s">
        <v>53</v>
      </c>
      <c r="P56" s="84"/>
      <c r="Q56" s="85"/>
      <c r="R56" s="177"/>
      <c r="S56" s="180" t="str">
        <f>IF($N55="","",IF(OR($P56="DNF",$Q56="DNF",$R56="DNF"),"DNF",IF(OR($P56="NP",$Q56="NP",$R56="NP"),"NP",IF(ISERROR(MEDIAN($P56:$R56)),"DNF",IF(COUNT($P56:$R56)&lt;3,MAX($P56:$R56),MEDIAN($P56:$R56))))))</f>
        <v/>
      </c>
      <c r="T56" s="759"/>
      <c r="U56" s="790"/>
      <c r="V56" s="791"/>
    </row>
    <row r="57" spans="1:22" ht="19.899999999999999" customHeight="1" x14ac:dyDescent="0.2">
      <c r="A57" s="744" t="str">
        <f>IF('Start - jaro'!I8="","","x")</f>
        <v/>
      </c>
      <c r="B57" s="787">
        <v>28</v>
      </c>
      <c r="C57" s="795" t="str">
        <f>IF('Start - jaro'!G8="","",'Start - jaro'!G8)</f>
        <v/>
      </c>
      <c r="D57" s="79" t="s">
        <v>52</v>
      </c>
      <c r="E57" s="82"/>
      <c r="F57" s="83"/>
      <c r="G57" s="173"/>
      <c r="H57" s="179" t="str">
        <f>IF($C57="","",IF(OR($E57="DNF",$F57="DNF",$G57="DNF"),"DNF",IF(OR($E57="NP",$F57="NP",$G57="NP"),"NP",IF(ISERROR(MEDIAN($E57:$G57)),"DNF",IF(COUNT($E57:$G57)&lt;3,MAX($E57:$G57),MEDIAN($E57:$G57))))))</f>
        <v/>
      </c>
      <c r="I57" s="758" t="str">
        <f>IF($A57="x","x",IF($C57="","",IF(OR(J57="NP",J57="DNF"),IF(J57="NP",MAX(Oblast4)+COUNTIF(($J$12:$J$154),MAX(Oblast4))+COUNTIF(($U$12:$U$154),MAX(Oblast4)),MAX(Oblast4)+COUNTIF(($J$12:$J$154),MAX(Oblast4))+COUNTIF(($U$12:$U$154),MAX(Oblast4))+COUNTIF(($J$12:$J$154),"NP")+COUNTIF(($U$12:$U$154),"NP")),J57)))</f>
        <v/>
      </c>
      <c r="J57" s="790" t="str">
        <f>IF($A57="x","x",IF($C57="","",IF(OR(K57="NP",K57="DNF"),K57,RANK(K57,Oblast3,1))))</f>
        <v/>
      </c>
      <c r="K57" s="791" t="str">
        <f>IF($A57="x","x",IF($C57="","",IF(OR(AND(H57="NP",H58="NP"),AND(H57="DNF",H58="DNF")),H57,IF(AND(H57="NP",H58="DNF"),H57,IF(AND(H57="DNF",H58="NP"),H58,MIN(H57,H58))))))</f>
        <v/>
      </c>
      <c r="L57" s="744" t="str">
        <f>IF('Start - jaro'!I18="","","x")</f>
        <v/>
      </c>
      <c r="M57" s="787">
        <v>38</v>
      </c>
      <c r="N57" s="795" t="str">
        <f>IF('Start - jaro'!G18="","",'Start - jaro'!G18)</f>
        <v/>
      </c>
      <c r="O57" s="79" t="s">
        <v>52</v>
      </c>
      <c r="P57" s="82"/>
      <c r="Q57" s="83"/>
      <c r="R57" s="173"/>
      <c r="S57" s="179" t="str">
        <f>IF($N57="","",IF(OR($P57="DNF",$Q57="DNF",$R57="DNF"),"DNF",IF(OR($P57="NP",$Q57="NP",$R57="NP"),"NP",IF(ISERROR(MEDIAN($P57:$R57)),"DNF",IF(COUNT($P57:$R57)&lt;3,MAX($P57:$R57),MEDIAN($P57:$R57))))))</f>
        <v/>
      </c>
      <c r="T57" s="758" t="str">
        <f>IF($L57="x","x",IF($N57="","",IF(OR(U57="NP",U57="DNF"),IF(U57="NP",MAX(Oblast4)+COUNTIF(($J$12:$J$154),MAX(Oblast4))+COUNTIF(($U$12:$U$154),MAX(Oblast4)),MAX(Oblast4)+COUNTIF(($J$12:$J$154),MAX(Oblast4))+COUNTIF(($U$12:$U$154),MAX(Oblast4))+COUNTIF(($J$12:$J$154),"NP")+COUNTIF(($U$12:$U$154),"NP")),U57)))</f>
        <v/>
      </c>
      <c r="U57" s="790" t="str">
        <f>IF($L57="x","x",IF($N57="","",IF(OR(V57="NP",V57="DNF"),V57,RANK(V57,Oblast3,1))))</f>
        <v/>
      </c>
      <c r="V57" s="791" t="str">
        <f>IF($L57="x","x",IF($N57="","",IF(OR(AND(S57="NP",S58="NP"),AND(S57="DNF",S58="DNF")),S57,IF(AND(S57="NP",S58="DNF"),S57,IF(AND(S57="DNF",S58="NP"),S58,MIN(S57,S58))))))</f>
        <v/>
      </c>
    </row>
    <row r="58" spans="1:22" ht="19.899999999999999" customHeight="1" thickBot="1" x14ac:dyDescent="0.25">
      <c r="A58" s="744"/>
      <c r="B58" s="784"/>
      <c r="C58" s="796"/>
      <c r="D58" s="80" t="s">
        <v>53</v>
      </c>
      <c r="E58" s="84"/>
      <c r="F58" s="85"/>
      <c r="G58" s="177"/>
      <c r="H58" s="180" t="str">
        <f>IF($C57="","",IF(OR($E58="DNF",$F58="DNF",$G58="DNF"),"DNF",IF(OR($E58="NP",$F58="NP",$G58="NP"),"NP",IF(ISERROR(MEDIAN($E58:$G58)),"DNF",IF(COUNT($E58:$G58)&lt;3,MAX($E58:$G58),MEDIAN($E58:$G58))))))</f>
        <v/>
      </c>
      <c r="I58" s="759"/>
      <c r="J58" s="790"/>
      <c r="K58" s="791"/>
      <c r="L58" s="744"/>
      <c r="M58" s="784"/>
      <c r="N58" s="796"/>
      <c r="O58" s="80" t="s">
        <v>53</v>
      </c>
      <c r="P58" s="84"/>
      <c r="Q58" s="85"/>
      <c r="R58" s="177"/>
      <c r="S58" s="180" t="str">
        <f>IF($N57="","",IF(OR($P58="DNF",$Q58="DNF",$R58="DNF"),"DNF",IF(OR($P58="NP",$Q58="NP",$R58="NP"),"NP",IF(ISERROR(MEDIAN($P58:$R58)),"DNF",IF(COUNT($P58:$R58)&lt;3,MAX($P58:$R58),MEDIAN($P58:$R58))))))</f>
        <v/>
      </c>
      <c r="T58" s="759"/>
      <c r="U58" s="790"/>
      <c r="V58" s="791"/>
    </row>
    <row r="59" spans="1:22" ht="19.899999999999999" customHeight="1" x14ac:dyDescent="0.2">
      <c r="A59" s="744" t="str">
        <f>IF('Start - jaro'!I9="","","x")</f>
        <v/>
      </c>
      <c r="B59" s="787">
        <v>29</v>
      </c>
      <c r="C59" s="795" t="str">
        <f>IF('Start - jaro'!G9="","",'Start - jaro'!G9)</f>
        <v/>
      </c>
      <c r="D59" s="79" t="s">
        <v>52</v>
      </c>
      <c r="E59" s="82"/>
      <c r="F59" s="83"/>
      <c r="G59" s="173"/>
      <c r="H59" s="179" t="str">
        <f>IF($C59="","",IF(OR($E59="DNF",$F59="DNF",$G59="DNF"),"DNF",IF(OR($E59="NP",$F59="NP",$G59="NP"),"NP",IF(ISERROR(MEDIAN($E59:$G59)),"DNF",IF(COUNT($E59:$G59)&lt;3,MAX($E59:$G59),MEDIAN($E59:$G59))))))</f>
        <v/>
      </c>
      <c r="I59" s="758" t="str">
        <f>IF($A59="x","x",IF($C59="","",IF(OR(J59="NP",J59="DNF"),IF(J59="NP",MAX(Oblast4)+COUNTIF(($J$12:$J$154),MAX(Oblast4))+COUNTIF(($U$12:$U$154),MAX(Oblast4)),MAX(Oblast4)+COUNTIF(($J$12:$J$154),MAX(Oblast4))+COUNTIF(($U$12:$U$154),MAX(Oblast4))+COUNTIF(($J$12:$J$154),"NP")+COUNTIF(($U$12:$U$154),"NP")),J59)))</f>
        <v/>
      </c>
      <c r="J59" s="790" t="str">
        <f>IF($A59="x","x",IF($C59="","",IF(OR(K59="NP",K59="DNF"),K59,RANK(K59,Oblast3,1))))</f>
        <v/>
      </c>
      <c r="K59" s="791" t="str">
        <f>IF($A59="x","x",IF($C59="","",IF(OR(AND(H59="NP",H60="NP"),AND(H59="DNF",H60="DNF")),H59,IF(AND(H59="NP",H60="DNF"),H59,IF(AND(H59="DNF",H60="NP"),H60,MIN(H59,H60))))))</f>
        <v/>
      </c>
      <c r="L59" s="744" t="str">
        <f>IF('Start - jaro'!I19="","","x")</f>
        <v/>
      </c>
      <c r="M59" s="787">
        <v>39</v>
      </c>
      <c r="N59" s="795" t="str">
        <f>IF('Start - jaro'!G19="","",'Start - jaro'!G19)</f>
        <v/>
      </c>
      <c r="O59" s="79" t="s">
        <v>52</v>
      </c>
      <c r="P59" s="82"/>
      <c r="Q59" s="83"/>
      <c r="R59" s="173"/>
      <c r="S59" s="179" t="str">
        <f>IF($N59="","",IF(OR($P59="DNF",$Q59="DNF",$R59="DNF"),"DNF",IF(OR($P59="NP",$Q59="NP",$R59="NP"),"NP",IF(ISERROR(MEDIAN($P59:$R59)),"DNF",IF(COUNT($P59:$R59)&lt;3,MAX($P59:$R59),MEDIAN($P59:$R59))))))</f>
        <v/>
      </c>
      <c r="T59" s="758" t="str">
        <f>IF($L59="x","x",IF($N59="","",IF(OR(U59="NP",U59="DNF"),IF(U59="NP",MAX(Oblast4)+COUNTIF(($J$12:$J$154),MAX(Oblast4))+COUNTIF(($U$12:$U$154),MAX(Oblast4)),MAX(Oblast4)+COUNTIF(($J$12:$J$154),MAX(Oblast4))+COUNTIF(($U$12:$U$154),MAX(Oblast4))+COUNTIF(($J$12:$J$154),"NP")+COUNTIF(($U$12:$U$154),"NP")),U59)))</f>
        <v/>
      </c>
      <c r="U59" s="790" t="str">
        <f>IF($L59="x","x",IF($N59="","",IF(OR(V59="NP",V59="DNF"),V59,RANK(V59,Oblast3,1))))</f>
        <v/>
      </c>
      <c r="V59" s="791" t="str">
        <f>IF($L59="x","x",IF($N59="","",IF(OR(AND(S59="NP",S60="NP"),AND(S59="DNF",S60="DNF")),S59,IF(AND(S59="NP",S60="DNF"),S59,IF(AND(S59="DNF",S60="NP"),S60,MIN(S59,S60))))))</f>
        <v/>
      </c>
    </row>
    <row r="60" spans="1:22" ht="19.899999999999999" customHeight="1" thickBot="1" x14ac:dyDescent="0.25">
      <c r="A60" s="744"/>
      <c r="B60" s="784"/>
      <c r="C60" s="796"/>
      <c r="D60" s="80" t="s">
        <v>53</v>
      </c>
      <c r="E60" s="84"/>
      <c r="F60" s="85"/>
      <c r="G60" s="177"/>
      <c r="H60" s="180" t="str">
        <f>IF($C59="","",IF(OR($E60="DNF",$F60="DNF",$G60="DNF"),"DNF",IF(OR($E60="NP",$F60="NP",$G60="NP"),"NP",IF(ISERROR(MEDIAN($E60:$G60)),"DNF",IF(COUNT($E60:$G60)&lt;3,MAX($E60:$G60),MEDIAN($E60:$G60))))))</f>
        <v/>
      </c>
      <c r="I60" s="759"/>
      <c r="J60" s="790"/>
      <c r="K60" s="791"/>
      <c r="L60" s="744"/>
      <c r="M60" s="784"/>
      <c r="N60" s="796"/>
      <c r="O60" s="80" t="s">
        <v>53</v>
      </c>
      <c r="P60" s="84"/>
      <c r="Q60" s="85"/>
      <c r="R60" s="177"/>
      <c r="S60" s="180" t="str">
        <f>IF($N59="","",IF(OR($P60="DNF",$Q60="DNF",$R60="DNF"),"DNF",IF(OR($P60="NP",$Q60="NP",$R60="NP"),"NP",IF(ISERROR(MEDIAN($P60:$R60)),"DNF",IF(COUNT($P60:$R60)&lt;3,MAX($P60:$R60),MEDIAN($P60:$R60))))))</f>
        <v/>
      </c>
      <c r="T60" s="759"/>
      <c r="U60" s="790"/>
      <c r="V60" s="791"/>
    </row>
    <row r="61" spans="1:22" ht="19.899999999999999" customHeight="1" x14ac:dyDescent="0.2">
      <c r="A61" s="744" t="str">
        <f>IF('Start - jaro'!I10="","","x")</f>
        <v/>
      </c>
      <c r="B61" s="783">
        <v>30</v>
      </c>
      <c r="C61" s="809" t="str">
        <f>IF('Start - jaro'!G10="","",'Start - jaro'!G10)</f>
        <v/>
      </c>
      <c r="D61" s="81" t="s">
        <v>52</v>
      </c>
      <c r="E61" s="86"/>
      <c r="F61" s="87"/>
      <c r="G61" s="178"/>
      <c r="H61" s="179" t="str">
        <f>IF($C61="","",IF(OR($E61="DNF",$F61="DNF",$G61="DNF"),"DNF",IF(OR($E61="NP",$F61="NP",$G61="NP"),"NP",IF(ISERROR(MEDIAN($E61:$G61)),"DNF",IF(COUNT($E61:$G61)&lt;3,MAX($E61:$G61),MEDIAN($E61:$G61))))))</f>
        <v/>
      </c>
      <c r="I61" s="758" t="str">
        <f>IF($A61="x","x",IF($C61="","",IF(OR(J61="NP",J61="DNF"),IF(J61="NP",MAX(Oblast4)+COUNTIF(($J$12:$J$154),MAX(Oblast4))+COUNTIF(($U$12:$U$154),MAX(Oblast4)),MAX(Oblast4)+COUNTIF(($J$12:$J$154),MAX(Oblast4))+COUNTIF(($U$12:$U$154),MAX(Oblast4))+COUNTIF(($J$12:$J$154),"NP")+COUNTIF(($U$12:$U$154),"NP")),J61)))</f>
        <v/>
      </c>
      <c r="J61" s="790" t="str">
        <f>IF($A61="x","x",IF($C61="","",IF(OR(K61="NP",K61="DNF"),K61,RANK(K61,Oblast3,1))))</f>
        <v/>
      </c>
      <c r="K61" s="791" t="str">
        <f>IF($A61="x","x",IF($C61="","",IF(OR(AND(H61="NP",H62="NP"),AND(H61="DNF",H62="DNF")),H61,IF(AND(H61="NP",H62="DNF"),H61,IF(AND(H61="DNF",H62="NP"),H62,MIN(H61,H62))))))</f>
        <v/>
      </c>
      <c r="L61" s="744" t="str">
        <f>IF('Start - jaro'!I20="","","x")</f>
        <v/>
      </c>
      <c r="M61" s="783">
        <v>40</v>
      </c>
      <c r="N61" s="809" t="str">
        <f>IF('Start - jaro'!G20="","",'Start - jaro'!G20)</f>
        <v/>
      </c>
      <c r="O61" s="81" t="s">
        <v>52</v>
      </c>
      <c r="P61" s="86"/>
      <c r="Q61" s="87"/>
      <c r="R61" s="178"/>
      <c r="S61" s="179" t="str">
        <f>IF($N61="","",IF(OR($P61="DNF",$Q61="DNF",$R61="DNF"),"DNF",IF(OR($P61="NP",$Q61="NP",$R61="NP"),"NP",IF(ISERROR(MEDIAN($P61:$R61)),"DNF",IF(COUNT($P61:$R61)&lt;3,MAX($P61:$R61),MEDIAN($P61:$R61))))))</f>
        <v/>
      </c>
      <c r="T61" s="758" t="str">
        <f>IF($L61="x","x",IF($N61="","",IF(OR(U61="NP",U61="DNF"),IF(U61="NP",MAX(Oblast4)+COUNTIF(($J$12:$J$154),MAX(Oblast4))+COUNTIF(($U$12:$U$154),MAX(Oblast4)),MAX(Oblast4)+COUNTIF(($J$12:$J$154),MAX(Oblast4))+COUNTIF(($U$12:$U$154),MAX(Oblast4))+COUNTIF(($J$12:$J$154),"NP")+COUNTIF(($U$12:$U$154),"NP")),U61)))</f>
        <v/>
      </c>
      <c r="U61" s="790" t="str">
        <f>IF($L61="x","x",IF($N61="","",IF(OR(V61="NP",V61="DNF"),V61,RANK(V61,Oblast3,1))))</f>
        <v/>
      </c>
      <c r="V61" s="791" t="str">
        <f>IF($L61="x","x",IF($N61="","",IF(OR(AND(S61="NP",S62="NP"),AND(S61="DNF",S62="DNF")),S61,IF(AND(S61="NP",S62="DNF"),S61,IF(AND(S61="DNF",S62="NP"),S62,MIN(S61,S62))))))</f>
        <v/>
      </c>
    </row>
    <row r="62" spans="1:22" ht="19.899999999999999" customHeight="1" thickBot="1" x14ac:dyDescent="0.25">
      <c r="A62" s="744"/>
      <c r="B62" s="784"/>
      <c r="C62" s="796"/>
      <c r="D62" s="80" t="s">
        <v>53</v>
      </c>
      <c r="E62" s="84"/>
      <c r="F62" s="85"/>
      <c r="G62" s="177"/>
      <c r="H62" s="180" t="str">
        <f>IF($C61="","",IF(OR($E62="DNF",$F62="DNF",$G62="DNF"),"DNF",IF(OR($E62="NP",$F62="NP",$G62="NP"),"NP",IF(ISERROR(MEDIAN($E62:$G62)),"DNF",IF(COUNT($E62:$G62)&lt;3,MAX($E62:$G62),MEDIAN($E62:$G62))))))</f>
        <v/>
      </c>
      <c r="I62" s="759"/>
      <c r="J62" s="792"/>
      <c r="K62" s="793"/>
      <c r="L62" s="794"/>
      <c r="M62" s="784"/>
      <c r="N62" s="796"/>
      <c r="O62" s="80" t="s">
        <v>53</v>
      </c>
      <c r="P62" s="84"/>
      <c r="Q62" s="85"/>
      <c r="R62" s="177"/>
      <c r="S62" s="180" t="str">
        <f>IF($N61="","",IF(OR($P62="DNF",$Q62="DNF",$R62="DNF"),"DNF",IF(OR($P62="NP",$Q62="NP",$R62="NP"),"NP",IF(ISERROR(MEDIAN($P62:$R62)),"DNF",IF(COUNT($P62:$R62)&lt;3,MAX($P62:$R62),MEDIAN($P62:$R62))))))</f>
        <v/>
      </c>
      <c r="T62" s="759"/>
      <c r="U62" s="790"/>
      <c r="V62" s="791"/>
    </row>
    <row r="63" spans="1:22" ht="15" customHeight="1" x14ac:dyDescent="0.2">
      <c r="B63" s="819" t="s">
        <v>107</v>
      </c>
      <c r="C63" s="820"/>
      <c r="D63" s="820"/>
      <c r="E63" s="820"/>
      <c r="F63" s="820"/>
      <c r="G63" s="820"/>
      <c r="H63" s="820"/>
      <c r="I63" s="820"/>
      <c r="J63" s="155"/>
      <c r="K63" s="155"/>
      <c r="L63" s="155"/>
      <c r="M63" s="155"/>
      <c r="N63" s="749"/>
      <c r="O63" s="749"/>
      <c r="P63" s="749"/>
      <c r="Q63" s="749"/>
      <c r="R63" s="749"/>
      <c r="S63" s="749"/>
      <c r="T63" s="750"/>
    </row>
    <row r="64" spans="1:22" ht="15" customHeight="1" x14ac:dyDescent="0.2">
      <c r="B64" s="821"/>
      <c r="C64" s="822"/>
      <c r="D64" s="822"/>
      <c r="E64" s="822"/>
      <c r="F64" s="822"/>
      <c r="G64" s="822"/>
      <c r="H64" s="822"/>
      <c r="I64" s="822"/>
      <c r="J64" s="156"/>
      <c r="K64" s="156"/>
      <c r="L64" s="156"/>
      <c r="M64" s="156"/>
      <c r="N64" s="751"/>
      <c r="O64" s="751"/>
      <c r="P64" s="751"/>
      <c r="Q64" s="751"/>
      <c r="R64" s="751"/>
      <c r="S64" s="751"/>
      <c r="T64" s="752"/>
    </row>
    <row r="65" spans="1:22" ht="15" customHeight="1" x14ac:dyDescent="0.2">
      <c r="B65" s="821"/>
      <c r="C65" s="822"/>
      <c r="D65" s="822"/>
      <c r="E65" s="822"/>
      <c r="F65" s="822"/>
      <c r="G65" s="822"/>
      <c r="H65" s="822"/>
      <c r="I65" s="822"/>
      <c r="J65" s="156"/>
      <c r="K65" s="156"/>
      <c r="L65" s="156"/>
      <c r="M65" s="156"/>
      <c r="N65" s="751"/>
      <c r="O65" s="751"/>
      <c r="P65" s="751"/>
      <c r="Q65" s="751"/>
      <c r="R65" s="751"/>
      <c r="S65" s="751"/>
      <c r="T65" s="752"/>
    </row>
    <row r="66" spans="1:22" ht="19.899999999999999" customHeight="1" thickBot="1" x14ac:dyDescent="0.25">
      <c r="B66" s="823" t="s">
        <v>111</v>
      </c>
      <c r="C66" s="824"/>
      <c r="D66" s="824"/>
      <c r="E66" s="824"/>
      <c r="F66" s="824"/>
      <c r="G66" s="824"/>
      <c r="H66" s="824"/>
      <c r="I66" s="824"/>
      <c r="J66" s="154"/>
      <c r="K66" s="154"/>
      <c r="L66" s="154"/>
      <c r="M66" s="154"/>
      <c r="N66" s="817"/>
      <c r="O66" s="817"/>
      <c r="P66" s="817"/>
      <c r="Q66" s="817"/>
      <c r="R66" s="817"/>
      <c r="S66" s="817"/>
      <c r="T66" s="818"/>
    </row>
    <row r="67" spans="1:22" ht="15" customHeight="1" x14ac:dyDescent="0.2">
      <c r="B67" s="797" t="s">
        <v>105</v>
      </c>
      <c r="C67" s="798"/>
      <c r="D67" s="799"/>
      <c r="E67" s="803" t="s">
        <v>33</v>
      </c>
      <c r="F67" s="804"/>
      <c r="G67" s="804"/>
      <c r="H67" s="804"/>
      <c r="I67" s="805"/>
      <c r="J67" s="100"/>
      <c r="K67" s="101"/>
      <c r="L67" s="102"/>
      <c r="M67" s="797" t="s">
        <v>105</v>
      </c>
      <c r="N67" s="798"/>
      <c r="O67" s="799"/>
      <c r="P67" s="803" t="s">
        <v>33</v>
      </c>
      <c r="Q67" s="804"/>
      <c r="R67" s="804"/>
      <c r="S67" s="804"/>
      <c r="T67" s="805"/>
    </row>
    <row r="68" spans="1:22" ht="15" customHeight="1" x14ac:dyDescent="0.2">
      <c r="B68" s="797"/>
      <c r="C68" s="798"/>
      <c r="D68" s="799"/>
      <c r="E68" s="803"/>
      <c r="F68" s="804"/>
      <c r="G68" s="804"/>
      <c r="H68" s="804"/>
      <c r="I68" s="805"/>
      <c r="J68" s="97"/>
      <c r="K68" s="98"/>
      <c r="L68" s="103"/>
      <c r="M68" s="797"/>
      <c r="N68" s="798"/>
      <c r="O68" s="799"/>
      <c r="P68" s="803"/>
      <c r="Q68" s="804"/>
      <c r="R68" s="804"/>
      <c r="S68" s="804"/>
      <c r="T68" s="805"/>
    </row>
    <row r="69" spans="1:22" ht="15" customHeight="1" thickBot="1" x14ac:dyDescent="0.25">
      <c r="B69" s="800"/>
      <c r="C69" s="801"/>
      <c r="D69" s="802"/>
      <c r="E69" s="806"/>
      <c r="F69" s="807"/>
      <c r="G69" s="807"/>
      <c r="H69" s="807"/>
      <c r="I69" s="808"/>
      <c r="J69" s="97"/>
      <c r="K69" s="98"/>
      <c r="L69" s="103"/>
      <c r="M69" s="800"/>
      <c r="N69" s="801"/>
      <c r="O69" s="802"/>
      <c r="P69" s="806"/>
      <c r="Q69" s="807"/>
      <c r="R69" s="807"/>
      <c r="S69" s="807"/>
      <c r="T69" s="808"/>
    </row>
    <row r="70" spans="1:22" ht="15" customHeight="1" x14ac:dyDescent="0.2">
      <c r="B70" s="777" t="str">
        <f>"KATEGORIE: "&amp;'Start - podzim'!$N$2</f>
        <v>KATEGORIE: STARŠÍ</v>
      </c>
      <c r="C70" s="778"/>
      <c r="D70" s="779"/>
      <c r="E70" s="812" t="s">
        <v>45</v>
      </c>
      <c r="F70" s="816" t="s">
        <v>46</v>
      </c>
      <c r="G70" s="816" t="s">
        <v>47</v>
      </c>
      <c r="H70" s="813" t="s">
        <v>48</v>
      </c>
      <c r="I70" s="814" t="s">
        <v>44</v>
      </c>
      <c r="J70" s="104"/>
      <c r="K70" s="105"/>
      <c r="L70" s="106"/>
      <c r="M70" s="777" t="str">
        <f>"KATEGORIE: "&amp;'Start - podzim'!$N$2</f>
        <v>KATEGORIE: STARŠÍ</v>
      </c>
      <c r="N70" s="778"/>
      <c r="O70" s="779"/>
      <c r="P70" s="812" t="s">
        <v>45</v>
      </c>
      <c r="Q70" s="816" t="s">
        <v>46</v>
      </c>
      <c r="R70" s="816" t="s">
        <v>47</v>
      </c>
      <c r="S70" s="813" t="s">
        <v>48</v>
      </c>
      <c r="T70" s="814" t="s">
        <v>44</v>
      </c>
    </row>
    <row r="71" spans="1:22" ht="15" customHeight="1" x14ac:dyDescent="0.2">
      <c r="B71" s="780"/>
      <c r="C71" s="781"/>
      <c r="D71" s="782"/>
      <c r="E71" s="725"/>
      <c r="F71" s="721"/>
      <c r="G71" s="721"/>
      <c r="H71" s="727"/>
      <c r="I71" s="814"/>
      <c r="J71" s="104"/>
      <c r="K71" s="105"/>
      <c r="L71" s="106"/>
      <c r="M71" s="780"/>
      <c r="N71" s="781"/>
      <c r="O71" s="782"/>
      <c r="P71" s="725"/>
      <c r="Q71" s="721"/>
      <c r="R71" s="721"/>
      <c r="S71" s="727"/>
      <c r="T71" s="814"/>
    </row>
    <row r="72" spans="1:22" ht="16.899999999999999" customHeight="1" x14ac:dyDescent="0.2">
      <c r="B72" s="760" t="s">
        <v>49</v>
      </c>
      <c r="C72" s="762" t="s">
        <v>50</v>
      </c>
      <c r="D72" s="719" t="s">
        <v>51</v>
      </c>
      <c r="E72" s="725"/>
      <c r="F72" s="721"/>
      <c r="G72" s="721"/>
      <c r="H72" s="727"/>
      <c r="I72" s="814"/>
      <c r="J72" s="104"/>
      <c r="K72" s="105"/>
      <c r="L72" s="106"/>
      <c r="M72" s="760" t="s">
        <v>49</v>
      </c>
      <c r="N72" s="762" t="s">
        <v>50</v>
      </c>
      <c r="O72" s="719" t="s">
        <v>51</v>
      </c>
      <c r="P72" s="725"/>
      <c r="Q72" s="721"/>
      <c r="R72" s="721"/>
      <c r="S72" s="727"/>
      <c r="T72" s="814"/>
    </row>
    <row r="73" spans="1:22" ht="16.899999999999999" customHeight="1" thickBot="1" x14ac:dyDescent="0.25">
      <c r="B73" s="761"/>
      <c r="C73" s="763"/>
      <c r="D73" s="720"/>
      <c r="E73" s="726"/>
      <c r="F73" s="722"/>
      <c r="G73" s="722"/>
      <c r="H73" s="728"/>
      <c r="I73" s="815"/>
      <c r="J73" s="104"/>
      <c r="K73" s="105"/>
      <c r="L73" s="106"/>
      <c r="M73" s="761"/>
      <c r="N73" s="763"/>
      <c r="O73" s="720"/>
      <c r="P73" s="726"/>
      <c r="Q73" s="722"/>
      <c r="R73" s="722"/>
      <c r="S73" s="728"/>
      <c r="T73" s="815"/>
    </row>
    <row r="74" spans="1:22" ht="19.899999999999999" customHeight="1" x14ac:dyDescent="0.2">
      <c r="A74" s="744" t="str">
        <f>IF('Start - jaro'!I21="","","x")</f>
        <v/>
      </c>
      <c r="B74" s="787">
        <v>41</v>
      </c>
      <c r="C74" s="810" t="str">
        <f>IF('Start - jaro'!G21="","",'Start - jaro'!G21)</f>
        <v/>
      </c>
      <c r="D74" s="79" t="s">
        <v>52</v>
      </c>
      <c r="E74" s="82"/>
      <c r="F74" s="83"/>
      <c r="G74" s="173"/>
      <c r="H74" s="179" t="str">
        <f>IF($C74="","",IF(OR($E74="DNF",$F74="DNF",$G74="DNF"),"DNF",IF(OR($E74="NP",$F74="NP",$G74="NP"),"NP",IF(ISERROR(MEDIAN($E74:$G74)),"DNF",IF(COUNT($E74:$G74)&lt;3,MAX($E74:$G74),MEDIAN($E74:$G74))))))</f>
        <v/>
      </c>
      <c r="I74" s="758" t="str">
        <f>IF($A74="x","x",IF($C74="","",IF(OR(J74="NP",J74="DNF"),IF(J74="NP",MAX(Oblast4)+COUNTIF(($J$12:$J$154),MAX(Oblast4))+COUNTIF(($U$12:$U$154),MAX(Oblast4)),MAX(Oblast4)+COUNTIF(($J$12:$J$154),MAX(Oblast4))+COUNTIF(($U$12:$U$154),MAX(Oblast4))+COUNTIF(($J$12:$J$154),"NP")+COUNTIF(($U$12:$U$154),"NP")),J74)))</f>
        <v/>
      </c>
      <c r="J74" s="790" t="str">
        <f>IF($A74="x","x",IF($C74="","",IF(OR(K74="NP",K74="DNF"),K74,RANK(K74,Oblast3,1))))</f>
        <v/>
      </c>
      <c r="K74" s="791" t="str">
        <f>IF($A74="x","x",IF($C74="","",IF(OR(AND(H74="NP",H75="NP"),AND(H74="DNF",H75="DNF")),H74,IF(AND(H74="NP",H75="DNF"),H74,IF(AND(H74="DNF",H75="NP"),H75,MIN(H74,H75))))))</f>
        <v/>
      </c>
      <c r="L74" s="744" t="str">
        <f>IF('Start - jaro'!M6="","","x")</f>
        <v/>
      </c>
      <c r="M74" s="787">
        <v>51</v>
      </c>
      <c r="N74" s="810" t="str">
        <f>IF('Start - jaro'!K6="","",'Start - jaro'!K6)</f>
        <v/>
      </c>
      <c r="O74" s="79" t="s">
        <v>52</v>
      </c>
      <c r="P74" s="82"/>
      <c r="Q74" s="83"/>
      <c r="R74" s="173"/>
      <c r="S74" s="179" t="str">
        <f>IF($N74="","",IF(OR($P74="DNF",$Q74="DNF",$R74="DNF"),"DNF",IF(OR($P74="NP",$Q74="NP",$R74="NP"),"NP",IF(ISERROR(MEDIAN($P74:$R74)),"DNF",IF(COUNT($P74:$R74)&lt;3,MAX($P74:$R74),MEDIAN($P74:$R74))))))</f>
        <v/>
      </c>
      <c r="T74" s="758" t="str">
        <f>IF($L74="x","x",IF($N74="","",IF(OR(U74="NP",U74="DNF"),IF(U74="NP",MAX(Oblast4)+COUNTIF(($J$12:$J$154),MAX(Oblast4))+COUNTIF(($U$12:$U$154),MAX(Oblast4)),MAX(Oblast4)+COUNTIF(($J$12:$J$154),MAX(Oblast4))+COUNTIF(($U$12:$U$154),MAX(Oblast4))+COUNTIF(($J$12:$J$154),"NP")+COUNTIF(($U$12:$U$154),"NP")),U74)))</f>
        <v/>
      </c>
      <c r="U74" s="790" t="str">
        <f>IF($L74="x","x",IF($N74="","",IF(OR(V74="NP",V74="DNF"),V74,RANK(V74,Oblast3,1))))</f>
        <v/>
      </c>
      <c r="V74" s="791" t="str">
        <f>IF($L74="x","x",IF($N74="","",IF(OR(AND(S74="NP",S75="NP"),AND(S74="DNF",S75="DNF")),S74,IF(AND(S74="NP",S75="DNF"),S74,IF(AND(S74="DNF",S75="NP"),S75,MIN(S74,S75))))))</f>
        <v/>
      </c>
    </row>
    <row r="75" spans="1:22" ht="19.899999999999999" customHeight="1" thickBot="1" x14ac:dyDescent="0.25">
      <c r="A75" s="744"/>
      <c r="B75" s="784"/>
      <c r="C75" s="811"/>
      <c r="D75" s="80" t="s">
        <v>53</v>
      </c>
      <c r="E75" s="84"/>
      <c r="F75" s="85"/>
      <c r="G75" s="177"/>
      <c r="H75" s="180" t="str">
        <f>IF($C74="","",IF(OR($E75="DNF",$F75="DNF",$G75="DNF"),"DNF",IF(OR($E75="NP",$F75="NP",$G75="NP"),"NP",IF(ISERROR(MEDIAN($E75:$G75)),"DNF",IF(COUNT($E75:$G75)&lt;3,MAX($E75:$G75),MEDIAN($E75:$G75))))))</f>
        <v/>
      </c>
      <c r="I75" s="759"/>
      <c r="J75" s="790"/>
      <c r="K75" s="791"/>
      <c r="L75" s="744"/>
      <c r="M75" s="784"/>
      <c r="N75" s="811"/>
      <c r="O75" s="80" t="s">
        <v>53</v>
      </c>
      <c r="P75" s="84"/>
      <c r="Q75" s="85"/>
      <c r="R75" s="177"/>
      <c r="S75" s="180" t="str">
        <f>IF($N74="","",IF(OR($P75="DNF",$Q75="DNF",$R75="DNF"),"DNF",IF(OR($P75="NP",$Q75="NP",$R75="NP"),"NP",IF(ISERROR(MEDIAN($P75:$R75)),"DNF",IF(COUNT($P75:$R75)&lt;3,MAX($P75:$R75),MEDIAN($P75:$R75))))))</f>
        <v/>
      </c>
      <c r="T75" s="759"/>
      <c r="U75" s="790"/>
      <c r="V75" s="791"/>
    </row>
    <row r="76" spans="1:22" ht="19.899999999999999" customHeight="1" x14ac:dyDescent="0.2">
      <c r="A76" s="744" t="str">
        <f>IF('Start - jaro'!I22="","","x")</f>
        <v/>
      </c>
      <c r="B76" s="787">
        <v>42</v>
      </c>
      <c r="C76" s="795" t="str">
        <f>IF('Start - jaro'!G22="","",'Start - jaro'!G22)</f>
        <v/>
      </c>
      <c r="D76" s="79" t="s">
        <v>52</v>
      </c>
      <c r="E76" s="82"/>
      <c r="F76" s="83"/>
      <c r="G76" s="173"/>
      <c r="H76" s="179" t="str">
        <f>IF($C76="","",IF(OR($E76="DNF",$F76="DNF",$G76="DNF"),"DNF",IF(OR($E76="NP",$F76="NP",$G76="NP"),"NP",IF(ISERROR(MEDIAN($E76:$G76)),"DNF",IF(COUNT($E76:$G76)&lt;3,MAX($E76:$G76),MEDIAN($E76:$G76))))))</f>
        <v/>
      </c>
      <c r="I76" s="758" t="str">
        <f>IF($A76="x","x",IF($C76="","",IF(OR(J76="NP",J76="DNF"),IF(J76="NP",MAX(Oblast4)+COUNTIF(($J$12:$J$154),MAX(Oblast4))+COUNTIF(($U$12:$U$154),MAX(Oblast4)),MAX(Oblast4)+COUNTIF(($J$12:$J$154),MAX(Oblast4))+COUNTIF(($U$12:$U$154),MAX(Oblast4))+COUNTIF(($J$12:$J$154),"NP")+COUNTIF(($U$12:$U$154),"NP")),J76)))</f>
        <v/>
      </c>
      <c r="J76" s="790" t="str">
        <f>IF($A76="x","x",IF($C76="","",IF(OR(K76="NP",K76="DNF"),K76,RANK(K76,Oblast3,1))))</f>
        <v/>
      </c>
      <c r="K76" s="791" t="str">
        <f>IF($A76="x","x",IF($C76="","",IF(OR(AND(H76="NP",H77="NP"),AND(H76="DNF",H77="DNF")),H76,IF(AND(H76="NP",H77="DNF"),H76,IF(AND(H76="DNF",H77="NP"),H77,MIN(H76,H77))))))</f>
        <v/>
      </c>
      <c r="L76" s="744" t="str">
        <f>IF('Start - jaro'!M7="","","x")</f>
        <v/>
      </c>
      <c r="M76" s="787">
        <v>52</v>
      </c>
      <c r="N76" s="795" t="str">
        <f>IF('Start - jaro'!K7="","",'Start - jaro'!K7)</f>
        <v/>
      </c>
      <c r="O76" s="79" t="s">
        <v>52</v>
      </c>
      <c r="P76" s="82"/>
      <c r="Q76" s="83"/>
      <c r="R76" s="173"/>
      <c r="S76" s="179" t="str">
        <f>IF($N76="","",IF(OR($P76="DNF",$Q76="DNF",$R76="DNF"),"DNF",IF(OR($P76="NP",$Q76="NP",$R76="NP"),"NP",IF(ISERROR(MEDIAN($P76:$R76)),"DNF",IF(COUNT($P76:$R76)&lt;3,MAX($P76:$R76),MEDIAN($P76:$R76))))))</f>
        <v/>
      </c>
      <c r="T76" s="758" t="str">
        <f>IF($L76="x","x",IF($N76="","",IF(OR(U76="NP",U76="DNF"),IF(U76="NP",MAX(Oblast4)+COUNTIF(($J$12:$J$154),MAX(Oblast4))+COUNTIF(($U$12:$U$154),MAX(Oblast4)),MAX(Oblast4)+COUNTIF(($J$12:$J$154),MAX(Oblast4))+COUNTIF(($U$12:$U$154),MAX(Oblast4))+COUNTIF(($J$12:$J$154),"NP")+COUNTIF(($U$12:$U$154),"NP")),U76)))</f>
        <v/>
      </c>
      <c r="U76" s="790" t="str">
        <f>IF($L76="x","x",IF($N76="","",IF(OR(V76="NP",V76="DNF"),V76,RANK(V76,Oblast3,1))))</f>
        <v/>
      </c>
      <c r="V76" s="791" t="str">
        <f>IF($L76="x","x",IF($N76="","",IF(OR(AND(S76="NP",S77="NP"),AND(S76="DNF",S77="DNF")),S76,IF(AND(S76="NP",S77="DNF"),S76,IF(AND(S76="DNF",S77="NP"),S77,MIN(S76,S77))))))</f>
        <v/>
      </c>
    </row>
    <row r="77" spans="1:22" ht="19.899999999999999" customHeight="1" thickBot="1" x14ac:dyDescent="0.25">
      <c r="A77" s="744"/>
      <c r="B77" s="784"/>
      <c r="C77" s="796"/>
      <c r="D77" s="80" t="s">
        <v>53</v>
      </c>
      <c r="E77" s="84"/>
      <c r="F77" s="85"/>
      <c r="G77" s="177"/>
      <c r="H77" s="180" t="str">
        <f>IF($C76="","",IF(OR($E77="DNF",$F77="DNF",$G77="DNF"),"DNF",IF(OR($E77="NP",$F77="NP",$G77="NP"),"NP",IF(ISERROR(MEDIAN($E77:$G77)),"DNF",IF(COUNT($E77:$G77)&lt;3,MAX($E77:$G77),MEDIAN($E77:$G77))))))</f>
        <v/>
      </c>
      <c r="I77" s="759"/>
      <c r="J77" s="790"/>
      <c r="K77" s="791"/>
      <c r="L77" s="744"/>
      <c r="M77" s="784"/>
      <c r="N77" s="796"/>
      <c r="O77" s="80" t="s">
        <v>53</v>
      </c>
      <c r="P77" s="84"/>
      <c r="Q77" s="85"/>
      <c r="R77" s="177"/>
      <c r="S77" s="180" t="str">
        <f>IF($N76="","",IF(OR($P77="DNF",$Q77="DNF",$R77="DNF"),"DNF",IF(OR($P77="NP",$Q77="NP",$R77="NP"),"NP",IF(ISERROR(MEDIAN($P77:$R77)),"DNF",IF(COUNT($P77:$R77)&lt;3,MAX($P77:$R77),MEDIAN($P77:$R77))))))</f>
        <v/>
      </c>
      <c r="T77" s="759"/>
      <c r="U77" s="790"/>
      <c r="V77" s="791"/>
    </row>
    <row r="78" spans="1:22" ht="19.899999999999999" customHeight="1" x14ac:dyDescent="0.2">
      <c r="A78" s="744" t="str">
        <f>IF('Start - jaro'!I23="","","x")</f>
        <v/>
      </c>
      <c r="B78" s="787">
        <v>43</v>
      </c>
      <c r="C78" s="795" t="str">
        <f>IF('Start - jaro'!G23="","",'Start - jaro'!G23)</f>
        <v/>
      </c>
      <c r="D78" s="79" t="s">
        <v>52</v>
      </c>
      <c r="E78" s="82"/>
      <c r="F78" s="83"/>
      <c r="G78" s="173"/>
      <c r="H78" s="179" t="str">
        <f>IF($C78="","",IF(OR($E78="DNF",$F78="DNF",$G78="DNF"),"DNF",IF(OR($E78="NP",$F78="NP",$G78="NP"),"NP",IF(ISERROR(MEDIAN($E78:$G78)),"DNF",IF(COUNT($E78:$G78)&lt;3,MAX($E78:$G78),MEDIAN($E78:$G78))))))</f>
        <v/>
      </c>
      <c r="I78" s="758" t="str">
        <f>IF($A78="x","x",IF($C78="","",IF(OR(J78="NP",J78="DNF"),IF(J78="NP",MAX(Oblast4)+COUNTIF(($J$12:$J$154),MAX(Oblast4))+COUNTIF(($U$12:$U$154),MAX(Oblast4)),MAX(Oblast4)+COUNTIF(($J$12:$J$154),MAX(Oblast4))+COUNTIF(($U$12:$U$154),MAX(Oblast4))+COUNTIF(($J$12:$J$154),"NP")+COUNTIF(($U$12:$U$154),"NP")),J78)))</f>
        <v/>
      </c>
      <c r="J78" s="790" t="str">
        <f>IF($A78="x","x",IF($C78="","",IF(OR(K78="NP",K78="DNF"),K78,RANK(K78,Oblast3,1))))</f>
        <v/>
      </c>
      <c r="K78" s="791" t="str">
        <f>IF($A78="x","x",IF($C78="","",IF(OR(AND(H78="NP",H79="NP"),AND(H78="DNF",H79="DNF")),H78,IF(AND(H78="NP",H79="DNF"),H78,IF(AND(H78="DNF",H79="NP"),H79,MIN(H78,H79))))))</f>
        <v/>
      </c>
      <c r="L78" s="744" t="str">
        <f>IF('Start - jaro'!M8="","","x")</f>
        <v/>
      </c>
      <c r="M78" s="787">
        <v>53</v>
      </c>
      <c r="N78" s="795" t="str">
        <f>IF('Start - jaro'!K8="","",'Start - jaro'!K8)</f>
        <v/>
      </c>
      <c r="O78" s="79" t="s">
        <v>52</v>
      </c>
      <c r="P78" s="82"/>
      <c r="Q78" s="83"/>
      <c r="R78" s="173"/>
      <c r="S78" s="179" t="str">
        <f>IF($N78="","",IF(OR($P78="DNF",$Q78="DNF",$R78="DNF"),"DNF",IF(OR($P78="NP",$Q78="NP",$R78="NP"),"NP",IF(ISERROR(MEDIAN($P78:$R78)),"DNF",IF(COUNT($P78:$R78)&lt;3,MAX($P78:$R78),MEDIAN($P78:$R78))))))</f>
        <v/>
      </c>
      <c r="T78" s="758" t="str">
        <f>IF($L78="x","x",IF($N78="","",IF(OR(U78="NP",U78="DNF"),IF(U78="NP",MAX(Oblast4)+COUNTIF(($J$12:$J$154),MAX(Oblast4))+COUNTIF(($U$12:$U$154),MAX(Oblast4)),MAX(Oblast4)+COUNTIF(($J$12:$J$154),MAX(Oblast4))+COUNTIF(($U$12:$U$154),MAX(Oblast4))+COUNTIF(($J$12:$J$154),"NP")+COUNTIF(($U$12:$U$154),"NP")),U78)))</f>
        <v/>
      </c>
      <c r="U78" s="790" t="str">
        <f>IF($L78="x","x",IF($N78="","",IF(OR(V78="NP",V78="DNF"),V78,RANK(V78,Oblast3,1))))</f>
        <v/>
      </c>
      <c r="V78" s="791" t="str">
        <f>IF($L78="x","x",IF($N78="","",IF(OR(AND(S78="NP",S79="NP"),AND(S78="DNF",S79="DNF")),S78,IF(AND(S78="NP",S79="DNF"),S78,IF(AND(S78="DNF",S79="NP"),S79,MIN(S78,S79))))))</f>
        <v/>
      </c>
    </row>
    <row r="79" spans="1:22" ht="19.899999999999999" customHeight="1" thickBot="1" x14ac:dyDescent="0.25">
      <c r="A79" s="744"/>
      <c r="B79" s="784"/>
      <c r="C79" s="796"/>
      <c r="D79" s="80" t="s">
        <v>53</v>
      </c>
      <c r="E79" s="84"/>
      <c r="F79" s="85"/>
      <c r="G79" s="177"/>
      <c r="H79" s="180" t="str">
        <f>IF($C78="","",IF(OR($E79="DNF",$F79="DNF",$G79="DNF"),"DNF",IF(OR($E79="NP",$F79="NP",$G79="NP"),"NP",IF(ISERROR(MEDIAN($E79:$G79)),"DNF",IF(COUNT($E79:$G79)&lt;3,MAX($E79:$G79),MEDIAN($E79:$G79))))))</f>
        <v/>
      </c>
      <c r="I79" s="759"/>
      <c r="J79" s="790"/>
      <c r="K79" s="791"/>
      <c r="L79" s="744"/>
      <c r="M79" s="784"/>
      <c r="N79" s="796"/>
      <c r="O79" s="80" t="s">
        <v>53</v>
      </c>
      <c r="P79" s="84"/>
      <c r="Q79" s="85"/>
      <c r="R79" s="177"/>
      <c r="S79" s="180" t="str">
        <f>IF($N78="","",IF(OR($P79="DNF",$Q79="DNF",$R79="DNF"),"DNF",IF(OR($P79="NP",$Q79="NP",$R79="NP"),"NP",IF(ISERROR(MEDIAN($P79:$R79)),"DNF",IF(COUNT($P79:$R79)&lt;3,MAX($P79:$R79),MEDIAN($P79:$R79))))))</f>
        <v/>
      </c>
      <c r="T79" s="759"/>
      <c r="U79" s="790"/>
      <c r="V79" s="791"/>
    </row>
    <row r="80" spans="1:22" ht="19.899999999999999" customHeight="1" x14ac:dyDescent="0.2">
      <c r="A80" s="744" t="str">
        <f>IF('Start - jaro'!I24="","","x")</f>
        <v/>
      </c>
      <c r="B80" s="787">
        <v>44</v>
      </c>
      <c r="C80" s="795" t="str">
        <f>IF('Start - jaro'!G24="","",'Start - jaro'!G24)</f>
        <v/>
      </c>
      <c r="D80" s="79" t="s">
        <v>52</v>
      </c>
      <c r="E80" s="82"/>
      <c r="F80" s="83"/>
      <c r="G80" s="173"/>
      <c r="H80" s="179" t="str">
        <f>IF($C80="","",IF(OR($E80="DNF",$F80="DNF",$G80="DNF"),"DNF",IF(OR($E80="NP",$F80="NP",$G80="NP"),"NP",IF(ISERROR(MEDIAN($E80:$G80)),"DNF",IF(COUNT($E80:$G80)&lt;3,MAX($E80:$G80),MEDIAN($E80:$G80))))))</f>
        <v/>
      </c>
      <c r="I80" s="758" t="str">
        <f>IF($A80="x","x",IF($C80="","",IF(OR(J80="NP",J80="DNF"),IF(J80="NP",MAX(Oblast4)+COUNTIF(($J$12:$J$154),MAX(Oblast4))+COUNTIF(($U$12:$U$154),MAX(Oblast4)),MAX(Oblast4)+COUNTIF(($J$12:$J$154),MAX(Oblast4))+COUNTIF(($U$12:$U$154),MAX(Oblast4))+COUNTIF(($J$12:$J$154),"NP")+COUNTIF(($U$12:$U$154),"NP")),J80)))</f>
        <v/>
      </c>
      <c r="J80" s="790" t="str">
        <f>IF($A80="x","x",IF($C80="","",IF(OR(K80="NP",K80="DNF"),K80,RANK(K80,Oblast3,1))))</f>
        <v/>
      </c>
      <c r="K80" s="791" t="str">
        <f>IF($A80="x","x",IF($C80="","",IF(OR(AND(H80="NP",H81="NP"),AND(H80="DNF",H81="DNF")),H80,IF(AND(H80="NP",H81="DNF"),H80,IF(AND(H80="DNF",H81="NP"),H81,MIN(H80,H81))))))</f>
        <v/>
      </c>
      <c r="L80" s="744" t="str">
        <f>IF('Start - jaro'!M9="","","x")</f>
        <v/>
      </c>
      <c r="M80" s="787">
        <v>54</v>
      </c>
      <c r="N80" s="795" t="str">
        <f>IF('Start - jaro'!K9="","",'Start - jaro'!K9)</f>
        <v/>
      </c>
      <c r="O80" s="79" t="s">
        <v>52</v>
      </c>
      <c r="P80" s="82"/>
      <c r="Q80" s="83"/>
      <c r="R80" s="173"/>
      <c r="S80" s="179" t="str">
        <f>IF($N80="","",IF(OR($P80="DNF",$Q80="DNF",$R80="DNF"),"DNF",IF(OR($P80="NP",$Q80="NP",$R80="NP"),"NP",IF(ISERROR(MEDIAN($P80:$R80)),"DNF",IF(COUNT($P80:$R80)&lt;3,MAX($P80:$R80),MEDIAN($P80:$R80))))))</f>
        <v/>
      </c>
      <c r="T80" s="758" t="str">
        <f>IF($L80="x","x",IF($N80="","",IF(OR(U80="NP",U80="DNF"),IF(U80="NP",MAX(Oblast4)+COUNTIF(($J$12:$J$154),MAX(Oblast4))+COUNTIF(($U$12:$U$154),MAX(Oblast4)),MAX(Oblast4)+COUNTIF(($J$12:$J$154),MAX(Oblast4))+COUNTIF(($U$12:$U$154),MAX(Oblast4))+COUNTIF(($J$12:$J$154),"NP")+COUNTIF(($U$12:$U$154),"NP")),U80)))</f>
        <v/>
      </c>
      <c r="U80" s="790" t="str">
        <f>IF($L80="x","x",IF($N80="","",IF(OR(V80="NP",V80="DNF"),V80,RANK(V80,Oblast3,1))))</f>
        <v/>
      </c>
      <c r="V80" s="791" t="str">
        <f>IF($L80="x","x",IF($N80="","",IF(OR(AND(S80="NP",S81="NP"),AND(S80="DNF",S81="DNF")),S80,IF(AND(S80="NP",S81="DNF"),S80,IF(AND(S80="DNF",S81="NP"),S81,MIN(S80,S81))))))</f>
        <v/>
      </c>
    </row>
    <row r="81" spans="1:22" ht="19.899999999999999" customHeight="1" thickBot="1" x14ac:dyDescent="0.25">
      <c r="A81" s="744"/>
      <c r="B81" s="784"/>
      <c r="C81" s="796"/>
      <c r="D81" s="80" t="s">
        <v>53</v>
      </c>
      <c r="E81" s="84"/>
      <c r="F81" s="85"/>
      <c r="G81" s="177"/>
      <c r="H81" s="180" t="str">
        <f>IF($C80="","",IF(OR($E81="DNF",$F81="DNF",$G81="DNF"),"DNF",IF(OR($E81="NP",$F81="NP",$G81="NP"),"NP",IF(ISERROR(MEDIAN($E81:$G81)),"DNF",IF(COUNT($E81:$G81)&lt;3,MAX($E81:$G81),MEDIAN($E81:$G81))))))</f>
        <v/>
      </c>
      <c r="I81" s="759"/>
      <c r="J81" s="790"/>
      <c r="K81" s="791"/>
      <c r="L81" s="744"/>
      <c r="M81" s="784"/>
      <c r="N81" s="796"/>
      <c r="O81" s="80" t="s">
        <v>53</v>
      </c>
      <c r="P81" s="84"/>
      <c r="Q81" s="85"/>
      <c r="R81" s="177"/>
      <c r="S81" s="180" t="str">
        <f>IF($N80="","",IF(OR($P81="DNF",$Q81="DNF",$R81="DNF"),"DNF",IF(OR($P81="NP",$Q81="NP",$R81="NP"),"NP",IF(ISERROR(MEDIAN($P81:$R81)),"DNF",IF(COUNT($P81:$R81)&lt;3,MAX($P81:$R81),MEDIAN($P81:$R81))))))</f>
        <v/>
      </c>
      <c r="T81" s="759"/>
      <c r="U81" s="790"/>
      <c r="V81" s="791"/>
    </row>
    <row r="82" spans="1:22" ht="19.899999999999999" customHeight="1" x14ac:dyDescent="0.2">
      <c r="A82" s="744" t="str">
        <f>IF('Start - jaro'!I25="","","x")</f>
        <v/>
      </c>
      <c r="B82" s="787">
        <v>45</v>
      </c>
      <c r="C82" s="795" t="str">
        <f>IF('Start - jaro'!G25="","",'Start - jaro'!G25)</f>
        <v/>
      </c>
      <c r="D82" s="79" t="s">
        <v>52</v>
      </c>
      <c r="E82" s="82"/>
      <c r="F82" s="83"/>
      <c r="G82" s="173"/>
      <c r="H82" s="179" t="str">
        <f>IF($C82="","",IF(OR($E82="DNF",$F82="DNF",$G82="DNF"),"DNF",IF(OR($E82="NP",$F82="NP",$G82="NP"),"NP",IF(ISERROR(MEDIAN($E82:$G82)),"DNF",IF(COUNT($E82:$G82)&lt;3,MAX($E82:$G82),MEDIAN($E82:$G82))))))</f>
        <v/>
      </c>
      <c r="I82" s="758" t="str">
        <f>IF($A82="x","x",IF($C82="","",IF(OR(J82="NP",J82="DNF"),IF(J82="NP",MAX(Oblast4)+COUNTIF(($J$12:$J$154),MAX(Oblast4))+COUNTIF(($U$12:$U$154),MAX(Oblast4)),MAX(Oblast4)+COUNTIF(($J$12:$J$154),MAX(Oblast4))+COUNTIF(($U$12:$U$154),MAX(Oblast4))+COUNTIF(($J$12:$J$154),"NP")+COUNTIF(($U$12:$U$154),"NP")),J82)))</f>
        <v/>
      </c>
      <c r="J82" s="790" t="str">
        <f>IF($A82="x","x",IF($C82="","",IF(OR(K82="NP",K82="DNF"),K82,RANK(K82,Oblast3,1))))</f>
        <v/>
      </c>
      <c r="K82" s="791" t="str">
        <f>IF($A82="x","x",IF($C82="","",IF(OR(AND(H82="NP",H83="NP"),AND(H82="DNF",H83="DNF")),H82,IF(AND(H82="NP",H83="DNF"),H82,IF(AND(H82="DNF",H83="NP"),H83,MIN(H82,H83))))))</f>
        <v/>
      </c>
      <c r="L82" s="744" t="str">
        <f>IF('Start - jaro'!M10="","","x")</f>
        <v/>
      </c>
      <c r="M82" s="787">
        <v>55</v>
      </c>
      <c r="N82" s="795" t="str">
        <f>IF('Start - jaro'!K10="","",'Start - jaro'!K10)</f>
        <v/>
      </c>
      <c r="O82" s="79" t="s">
        <v>52</v>
      </c>
      <c r="P82" s="82"/>
      <c r="Q82" s="83"/>
      <c r="R82" s="173"/>
      <c r="S82" s="179" t="str">
        <f>IF($N82="","",IF(OR($P82="DNF",$Q82="DNF",$R82="DNF"),"DNF",IF(OR($P82="NP",$Q82="NP",$R82="NP"),"NP",IF(ISERROR(MEDIAN($P82:$R82)),"DNF",IF(COUNT($P82:$R82)&lt;3,MAX($P82:$R82),MEDIAN($P82:$R82))))))</f>
        <v/>
      </c>
      <c r="T82" s="758" t="str">
        <f>IF($L82="x","x",IF($N82="","",IF(OR(U82="NP",U82="DNF"),IF(U82="NP",MAX(Oblast4)+COUNTIF(($J$12:$J$154),MAX(Oblast4))+COUNTIF(($U$12:$U$154),MAX(Oblast4)),MAX(Oblast4)+COUNTIF(($J$12:$J$154),MAX(Oblast4))+COUNTIF(($U$12:$U$154),MAX(Oblast4))+COUNTIF(($J$12:$J$154),"NP")+COUNTIF(($U$12:$U$154),"NP")),U82)))</f>
        <v/>
      </c>
      <c r="U82" s="790" t="str">
        <f>IF($L82="x","x",IF($N82="","",IF(OR(V82="NP",V82="DNF"),V82,RANK(V82,Oblast3,1))))</f>
        <v/>
      </c>
      <c r="V82" s="791" t="str">
        <f>IF($L82="x","x",IF($N82="","",IF(OR(AND(S82="NP",S83="NP"),AND(S82="DNF",S83="DNF")),S82,IF(AND(S82="NP",S83="DNF"),S82,IF(AND(S82="DNF",S83="NP"),S83,MIN(S82,S83))))))</f>
        <v/>
      </c>
    </row>
    <row r="83" spans="1:22" ht="19.899999999999999" customHeight="1" thickBot="1" x14ac:dyDescent="0.25">
      <c r="A83" s="744"/>
      <c r="B83" s="784"/>
      <c r="C83" s="796"/>
      <c r="D83" s="80" t="s">
        <v>53</v>
      </c>
      <c r="E83" s="84"/>
      <c r="F83" s="85"/>
      <c r="G83" s="177"/>
      <c r="H83" s="180" t="str">
        <f>IF($C82="","",IF(OR($E83="DNF",$F83="DNF",$G83="DNF"),"DNF",IF(OR($E83="NP",$F83="NP",$G83="NP"),"NP",IF(ISERROR(MEDIAN($E83:$G83)),"DNF",IF(COUNT($E83:$G83)&lt;3,MAX($E83:$G83),MEDIAN($E83:$G83))))))</f>
        <v/>
      </c>
      <c r="I83" s="759"/>
      <c r="J83" s="790"/>
      <c r="K83" s="791"/>
      <c r="L83" s="744"/>
      <c r="M83" s="784"/>
      <c r="N83" s="796"/>
      <c r="O83" s="80" t="s">
        <v>53</v>
      </c>
      <c r="P83" s="84"/>
      <c r="Q83" s="85"/>
      <c r="R83" s="177"/>
      <c r="S83" s="180" t="str">
        <f>IF($N82="","",IF(OR($P83="DNF",$Q83="DNF",$R83="DNF"),"DNF",IF(OR($P83="NP",$Q83="NP",$R83="NP"),"NP",IF(ISERROR(MEDIAN($P83:$R83)),"DNF",IF(COUNT($P83:$R83)&lt;3,MAX($P83:$R83),MEDIAN($P83:$R83))))))</f>
        <v/>
      </c>
      <c r="T83" s="759"/>
      <c r="U83" s="790"/>
      <c r="V83" s="791"/>
    </row>
    <row r="84" spans="1:22" ht="19.899999999999999" customHeight="1" x14ac:dyDescent="0.2">
      <c r="A84" s="744" t="str">
        <f>IF('Start - jaro'!I26="","","x")</f>
        <v/>
      </c>
      <c r="B84" s="787">
        <v>46</v>
      </c>
      <c r="C84" s="795" t="str">
        <f>IF('Start - jaro'!G26="","",'Start - jaro'!G26)</f>
        <v/>
      </c>
      <c r="D84" s="79" t="s">
        <v>52</v>
      </c>
      <c r="E84" s="82"/>
      <c r="F84" s="83"/>
      <c r="G84" s="173"/>
      <c r="H84" s="179" t="str">
        <f>IF($C84="","",IF(OR($E84="DNF",$F84="DNF",$G84="DNF"),"DNF",IF(OR($E84="NP",$F84="NP",$G84="NP"),"NP",IF(ISERROR(MEDIAN($E84:$G84)),"DNF",IF(COUNT($E84:$G84)&lt;3,MAX($E84:$G84),MEDIAN($E84:$G84))))))</f>
        <v/>
      </c>
      <c r="I84" s="758" t="str">
        <f>IF($A84="x","x",IF($C84="","",IF(OR(J84="NP",J84="DNF"),IF(J84="NP",MAX(Oblast4)+COUNTIF(($J$12:$J$154),MAX(Oblast4))+COUNTIF(($U$12:$U$154),MAX(Oblast4)),MAX(Oblast4)+COUNTIF(($J$12:$J$154),MAX(Oblast4))+COUNTIF(($U$12:$U$154),MAX(Oblast4))+COUNTIF(($J$12:$J$154),"NP")+COUNTIF(($U$12:$U$154),"NP")),J84)))</f>
        <v/>
      </c>
      <c r="J84" s="790" t="str">
        <f>IF($A84="x","x",IF($C84="","",IF(OR(K84="NP",K84="DNF"),K84,RANK(K84,Oblast3,1))))</f>
        <v/>
      </c>
      <c r="K84" s="791" t="str">
        <f>IF($A84="x","x",IF($C84="","",IF(OR(AND(H84="NP",H85="NP"),AND(H84="DNF",H85="DNF")),H84,IF(AND(H84="NP",H85="DNF"),H84,IF(AND(H84="DNF",H85="NP"),H85,MIN(H84,H85))))))</f>
        <v/>
      </c>
      <c r="L84" s="744" t="str">
        <f>IF('Start - jaro'!M11="","","x")</f>
        <v/>
      </c>
      <c r="M84" s="787">
        <v>56</v>
      </c>
      <c r="N84" s="795" t="str">
        <f>IF('Start - jaro'!K11="","",'Start - jaro'!K11)</f>
        <v/>
      </c>
      <c r="O84" s="79" t="s">
        <v>52</v>
      </c>
      <c r="P84" s="82"/>
      <c r="Q84" s="83"/>
      <c r="R84" s="173"/>
      <c r="S84" s="179" t="str">
        <f>IF($N84="","",IF(OR($P84="DNF",$Q84="DNF",$R84="DNF"),"DNF",IF(OR($P84="NP",$Q84="NP",$R84="NP"),"NP",IF(ISERROR(MEDIAN($P84:$R84)),"DNF",IF(COUNT($P84:$R84)&lt;3,MAX($P84:$R84),MEDIAN($P84:$R84))))))</f>
        <v/>
      </c>
      <c r="T84" s="758" t="str">
        <f>IF($L84="x","x",IF($N84="","",IF(OR(U84="NP",U84="DNF"),IF(U84="NP",MAX(Oblast4)+COUNTIF(($J$12:$J$154),MAX(Oblast4))+COUNTIF(($U$12:$U$154),MAX(Oblast4)),MAX(Oblast4)+COUNTIF(($J$12:$J$154),MAX(Oblast4))+COUNTIF(($U$12:$U$154),MAX(Oblast4))+COUNTIF(($J$12:$J$154),"NP")+COUNTIF(($U$12:$U$154),"NP")),U84)))</f>
        <v/>
      </c>
      <c r="U84" s="790" t="str">
        <f>IF($L84="x","x",IF($N84="","",IF(OR(V84="NP",V84="DNF"),V84,RANK(V84,Oblast3,1))))</f>
        <v/>
      </c>
      <c r="V84" s="791" t="str">
        <f>IF($L84="x","x",IF($N84="","",IF(OR(AND(S84="NP",S85="NP"),AND(S84="DNF",S85="DNF")),S84,IF(AND(S84="NP",S85="DNF"),S84,IF(AND(S84="DNF",S85="NP"),S85,MIN(S84,S85))))))</f>
        <v/>
      </c>
    </row>
    <row r="85" spans="1:22" ht="19.899999999999999" customHeight="1" thickBot="1" x14ac:dyDescent="0.25">
      <c r="A85" s="744"/>
      <c r="B85" s="784"/>
      <c r="C85" s="796"/>
      <c r="D85" s="80" t="s">
        <v>53</v>
      </c>
      <c r="E85" s="84"/>
      <c r="F85" s="85"/>
      <c r="G85" s="177"/>
      <c r="H85" s="180" t="str">
        <f>IF($C84="","",IF(OR($E85="DNF",$F85="DNF",$G85="DNF"),"DNF",IF(OR($E85="NP",$F85="NP",$G85="NP"),"NP",IF(ISERROR(MEDIAN($E85:$G85)),"DNF",IF(COUNT($E85:$G85)&lt;3,MAX($E85:$G85),MEDIAN($E85:$G85))))))</f>
        <v/>
      </c>
      <c r="I85" s="759"/>
      <c r="J85" s="790"/>
      <c r="K85" s="791"/>
      <c r="L85" s="744"/>
      <c r="M85" s="784"/>
      <c r="N85" s="796"/>
      <c r="O85" s="80" t="s">
        <v>53</v>
      </c>
      <c r="P85" s="84"/>
      <c r="Q85" s="85"/>
      <c r="R85" s="177"/>
      <c r="S85" s="180" t="str">
        <f>IF($N84="","",IF(OR($P85="DNF",$Q85="DNF",$R85="DNF"),"DNF",IF(OR($P85="NP",$Q85="NP",$R85="NP"),"NP",IF(ISERROR(MEDIAN($P85:$R85)),"DNF",IF(COUNT($P85:$R85)&lt;3,MAX($P85:$R85),MEDIAN($P85:$R85))))))</f>
        <v/>
      </c>
      <c r="T85" s="759"/>
      <c r="U85" s="790"/>
      <c r="V85" s="791"/>
    </row>
    <row r="86" spans="1:22" ht="19.899999999999999" customHeight="1" x14ac:dyDescent="0.2">
      <c r="A86" s="744" t="str">
        <f>IF('Start - jaro'!I27="","","x")</f>
        <v/>
      </c>
      <c r="B86" s="787">
        <v>47</v>
      </c>
      <c r="C86" s="795" t="str">
        <f>IF('Start - jaro'!G27="","",'Start - jaro'!G27)</f>
        <v/>
      </c>
      <c r="D86" s="79" t="s">
        <v>52</v>
      </c>
      <c r="E86" s="82"/>
      <c r="F86" s="83"/>
      <c r="G86" s="173"/>
      <c r="H86" s="179" t="str">
        <f>IF($C86="","",IF(OR($E86="DNF",$F86="DNF",$G86="DNF"),"DNF",IF(OR($E86="NP",$F86="NP",$G86="NP"),"NP",IF(ISERROR(MEDIAN($E86:$G86)),"DNF",IF(COUNT($E86:$G86)&lt;3,MAX($E86:$G86),MEDIAN($E86:$G86))))))</f>
        <v/>
      </c>
      <c r="I86" s="758" t="str">
        <f>IF($A86="x","x",IF($C86="","",IF(OR(J86="NP",J86="DNF"),IF(J86="NP",MAX(Oblast4)+COUNTIF(($J$12:$J$154),MAX(Oblast4))+COUNTIF(($U$12:$U$154),MAX(Oblast4)),MAX(Oblast4)+COUNTIF(($J$12:$J$154),MAX(Oblast4))+COUNTIF(($U$12:$U$154),MAX(Oblast4))+COUNTIF(($J$12:$J$154),"NP")+COUNTIF(($U$12:$U$154),"NP")),J86)))</f>
        <v/>
      </c>
      <c r="J86" s="790" t="str">
        <f>IF($A86="x","x",IF($C86="","",IF(OR(K86="NP",K86="DNF"),K86,RANK(K86,Oblast3,1))))</f>
        <v/>
      </c>
      <c r="K86" s="791" t="str">
        <f>IF($A86="x","x",IF($C86="","",IF(OR(AND(H86="NP",H87="NP"),AND(H86="DNF",H87="DNF")),H86,IF(AND(H86="NP",H87="DNF"),H86,IF(AND(H86="DNF",H87="NP"),H87,MIN(H86,H87))))))</f>
        <v/>
      </c>
      <c r="L86" s="744" t="str">
        <f>IF('Start - jaro'!M12="","","x")</f>
        <v/>
      </c>
      <c r="M86" s="787">
        <v>57</v>
      </c>
      <c r="N86" s="795" t="str">
        <f>IF('Start - jaro'!K12="","",'Start - jaro'!K12)</f>
        <v/>
      </c>
      <c r="O86" s="79" t="s">
        <v>52</v>
      </c>
      <c r="P86" s="82"/>
      <c r="Q86" s="83"/>
      <c r="R86" s="173"/>
      <c r="S86" s="179" t="str">
        <f>IF($N86="","",IF(OR($P86="DNF",$Q86="DNF",$R86="DNF"),"DNF",IF(OR($P86="NP",$Q86="NP",$R86="NP"),"NP",IF(ISERROR(MEDIAN($P86:$R86)),"DNF",IF(COUNT($P86:$R86)&lt;3,MAX($P86:$R86),MEDIAN($P86:$R86))))))</f>
        <v/>
      </c>
      <c r="T86" s="758" t="str">
        <f>IF($L86="x","x",IF($N86="","",IF(OR(U86="NP",U86="DNF"),IF(U86="NP",MAX(Oblast4)+COUNTIF(($J$12:$J$154),MAX(Oblast4))+COUNTIF(($U$12:$U$154),MAX(Oblast4)),MAX(Oblast4)+COUNTIF(($J$12:$J$154),MAX(Oblast4))+COUNTIF(($U$12:$U$154),MAX(Oblast4))+COUNTIF(($J$12:$J$154),"NP")+COUNTIF(($U$12:$U$154),"NP")),U86)))</f>
        <v/>
      </c>
      <c r="U86" s="790" t="str">
        <f>IF($L86="x","x",IF($N86="","",IF(OR(V86="NP",V86="DNF"),V86,RANK(V86,Oblast3,1))))</f>
        <v/>
      </c>
      <c r="V86" s="791" t="str">
        <f>IF($L86="x","x",IF($N86="","",IF(OR(AND(S86="NP",S87="NP"),AND(S86="DNF",S87="DNF")),S86,IF(AND(S86="NP",S87="DNF"),S86,IF(AND(S86="DNF",S87="NP"),S87,MIN(S86,S87))))))</f>
        <v/>
      </c>
    </row>
    <row r="87" spans="1:22" ht="19.899999999999999" customHeight="1" thickBot="1" x14ac:dyDescent="0.25">
      <c r="A87" s="744"/>
      <c r="B87" s="784"/>
      <c r="C87" s="796"/>
      <c r="D87" s="80" t="s">
        <v>53</v>
      </c>
      <c r="E87" s="84"/>
      <c r="F87" s="85"/>
      <c r="G87" s="177"/>
      <c r="H87" s="180" t="str">
        <f>IF($C86="","",IF(OR($E87="DNF",$F87="DNF",$G87="DNF"),"DNF",IF(OR($E87="NP",$F87="NP",$G87="NP"),"NP",IF(ISERROR(MEDIAN($E87:$G87)),"DNF",IF(COUNT($E87:$G87)&lt;3,MAX($E87:$G87),MEDIAN($E87:$G87))))))</f>
        <v/>
      </c>
      <c r="I87" s="759"/>
      <c r="J87" s="790"/>
      <c r="K87" s="791"/>
      <c r="L87" s="744"/>
      <c r="M87" s="784"/>
      <c r="N87" s="796"/>
      <c r="O87" s="80" t="s">
        <v>53</v>
      </c>
      <c r="P87" s="84"/>
      <c r="Q87" s="85"/>
      <c r="R87" s="177"/>
      <c r="S87" s="180" t="str">
        <f>IF($N86="","",IF(OR($P87="DNF",$Q87="DNF",$R87="DNF"),"DNF",IF(OR($P87="NP",$Q87="NP",$R87="NP"),"NP",IF(ISERROR(MEDIAN($P87:$R87)),"DNF",IF(COUNT($P87:$R87)&lt;3,MAX($P87:$R87),MEDIAN($P87:$R87))))))</f>
        <v/>
      </c>
      <c r="T87" s="759"/>
      <c r="U87" s="790"/>
      <c r="V87" s="791"/>
    </row>
    <row r="88" spans="1:22" ht="19.899999999999999" customHeight="1" x14ac:dyDescent="0.2">
      <c r="A88" s="744" t="str">
        <f>IF('Start - jaro'!I28="","","x")</f>
        <v/>
      </c>
      <c r="B88" s="787">
        <v>48</v>
      </c>
      <c r="C88" s="795" t="str">
        <f>IF('Start - jaro'!G28="","",'Start - jaro'!G28)</f>
        <v/>
      </c>
      <c r="D88" s="79" t="s">
        <v>52</v>
      </c>
      <c r="E88" s="82"/>
      <c r="F88" s="83"/>
      <c r="G88" s="173"/>
      <c r="H88" s="179" t="str">
        <f>IF($C88="","",IF(OR($E88="DNF",$F88="DNF",$G88="DNF"),"DNF",IF(OR($E88="NP",$F88="NP",$G88="NP"),"NP",IF(ISERROR(MEDIAN($E88:$G88)),"DNF",IF(COUNT($E88:$G88)&lt;3,MAX($E88:$G88),MEDIAN($E88:$G88))))))</f>
        <v/>
      </c>
      <c r="I88" s="758" t="str">
        <f>IF($A88="x","x",IF($C88="","",IF(OR(J88="NP",J88="DNF"),IF(J88="NP",MAX(Oblast4)+COUNTIF(($J$12:$J$154),MAX(Oblast4))+COUNTIF(($U$12:$U$154),MAX(Oblast4)),MAX(Oblast4)+COUNTIF(($J$12:$J$154),MAX(Oblast4))+COUNTIF(($U$12:$U$154),MAX(Oblast4))+COUNTIF(($J$12:$J$154),"NP")+COUNTIF(($U$12:$U$154),"NP")),J88)))</f>
        <v/>
      </c>
      <c r="J88" s="790" t="str">
        <f>IF($A88="x","x",IF($C88="","",IF(OR(K88="NP",K88="DNF"),K88,RANK(K88,Oblast3,1))))</f>
        <v/>
      </c>
      <c r="K88" s="791" t="str">
        <f>IF($A88="x","x",IF($C88="","",IF(OR(AND(H88="NP",H89="NP"),AND(H88="DNF",H89="DNF")),H88,IF(AND(H88="NP",H89="DNF"),H88,IF(AND(H88="DNF",H89="NP"),H89,MIN(H88,H89))))))</f>
        <v/>
      </c>
      <c r="L88" s="744" t="str">
        <f>IF('Start - jaro'!M13="","","x")</f>
        <v/>
      </c>
      <c r="M88" s="787">
        <v>58</v>
      </c>
      <c r="N88" s="795" t="str">
        <f>IF('Start - jaro'!K13="","",'Start - jaro'!K13)</f>
        <v/>
      </c>
      <c r="O88" s="79" t="s">
        <v>52</v>
      </c>
      <c r="P88" s="82"/>
      <c r="Q88" s="83"/>
      <c r="R88" s="173"/>
      <c r="S88" s="179" t="str">
        <f>IF($N88="","",IF(OR($P88="DNF",$Q88="DNF",$R88="DNF"),"DNF",IF(OR($P88="NP",$Q88="NP",$R88="NP"),"NP",IF(ISERROR(MEDIAN($P88:$R88)),"DNF",IF(COUNT($P88:$R88)&lt;3,MAX($P88:$R88),MEDIAN($P88:$R88))))))</f>
        <v/>
      </c>
      <c r="T88" s="758" t="str">
        <f>IF($L88="x","x",IF($N88="","",IF(OR(U88="NP",U88="DNF"),IF(U88="NP",MAX(Oblast4)+COUNTIF(($J$12:$J$154),MAX(Oblast4))+COUNTIF(($U$12:$U$154),MAX(Oblast4)),MAX(Oblast4)+COUNTIF(($J$12:$J$154),MAX(Oblast4))+COUNTIF(($U$12:$U$154),MAX(Oblast4))+COUNTIF(($J$12:$J$154),"NP")+COUNTIF(($U$12:$U$154),"NP")),U88)))</f>
        <v/>
      </c>
      <c r="U88" s="790" t="str">
        <f>IF($L88="x","x",IF($N88="","",IF(OR(V88="NP",V88="DNF"),V88,RANK(V88,Oblast3,1))))</f>
        <v/>
      </c>
      <c r="V88" s="791" t="str">
        <f>IF($L88="x","x",IF($N88="","",IF(OR(AND(S88="NP",S89="NP"),AND(S88="DNF",S89="DNF")),S88,IF(AND(S88="NP",S89="DNF"),S88,IF(AND(S88="DNF",S89="NP"),S89,MIN(S88,S89))))))</f>
        <v/>
      </c>
    </row>
    <row r="89" spans="1:22" ht="19.899999999999999" customHeight="1" thickBot="1" x14ac:dyDescent="0.25">
      <c r="A89" s="744"/>
      <c r="B89" s="784"/>
      <c r="C89" s="796"/>
      <c r="D89" s="80" t="s">
        <v>53</v>
      </c>
      <c r="E89" s="84"/>
      <c r="F89" s="85"/>
      <c r="G89" s="177"/>
      <c r="H89" s="180" t="str">
        <f>IF($C88="","",IF(OR($E89="DNF",$F89="DNF",$G89="DNF"),"DNF",IF(OR($E89="NP",$F89="NP",$G89="NP"),"NP",IF(ISERROR(MEDIAN($E89:$G89)),"DNF",IF(COUNT($E89:$G89)&lt;3,MAX($E89:$G89),MEDIAN($E89:$G89))))))</f>
        <v/>
      </c>
      <c r="I89" s="759"/>
      <c r="J89" s="790"/>
      <c r="K89" s="791"/>
      <c r="L89" s="744"/>
      <c r="M89" s="784"/>
      <c r="N89" s="796"/>
      <c r="O89" s="80" t="s">
        <v>53</v>
      </c>
      <c r="P89" s="84"/>
      <c r="Q89" s="85"/>
      <c r="R89" s="177"/>
      <c r="S89" s="180" t="str">
        <f>IF($N88="","",IF(OR($P89="DNF",$Q89="DNF",$R89="DNF"),"DNF",IF(OR($P89="NP",$Q89="NP",$R89="NP"),"NP",IF(ISERROR(MEDIAN($P89:$R89)),"DNF",IF(COUNT($P89:$R89)&lt;3,MAX($P89:$R89),MEDIAN($P89:$R89))))))</f>
        <v/>
      </c>
      <c r="T89" s="759"/>
      <c r="U89" s="790"/>
      <c r="V89" s="791"/>
    </row>
    <row r="90" spans="1:22" ht="19.899999999999999" customHeight="1" x14ac:dyDescent="0.2">
      <c r="A90" s="744" t="str">
        <f>IF('Start - jaro'!I29="","","x")</f>
        <v/>
      </c>
      <c r="B90" s="787">
        <v>49</v>
      </c>
      <c r="C90" s="795" t="str">
        <f>IF('Start - jaro'!G29="","",'Start - jaro'!G29)</f>
        <v/>
      </c>
      <c r="D90" s="79" t="s">
        <v>52</v>
      </c>
      <c r="E90" s="82"/>
      <c r="F90" s="83"/>
      <c r="G90" s="173"/>
      <c r="H90" s="179" t="str">
        <f>IF($C90="","",IF(OR($E90="DNF",$F90="DNF",$G90="DNF"),"DNF",IF(OR($E90="NP",$F90="NP",$G90="NP"),"NP",IF(ISERROR(MEDIAN($E90:$G90)),"DNF",IF(COUNT($E90:$G90)&lt;3,MAX($E90:$G90),MEDIAN($E90:$G90))))))</f>
        <v/>
      </c>
      <c r="I90" s="758" t="str">
        <f>IF($A90="x","x",IF($C90="","",IF(OR(J90="NP",J90="DNF"),IF(J90="NP",MAX(Oblast4)+COUNTIF(($J$12:$J$154),MAX(Oblast4))+COUNTIF(($U$12:$U$154),MAX(Oblast4)),MAX(Oblast4)+COUNTIF(($J$12:$J$154),MAX(Oblast4))+COUNTIF(($U$12:$U$154),MAX(Oblast4))+COUNTIF(($J$12:$J$154),"NP")+COUNTIF(($U$12:$U$154),"NP")),J90)))</f>
        <v/>
      </c>
      <c r="J90" s="790" t="str">
        <f>IF($A90="x","x",IF($C90="","",IF(OR(K90="NP",K90="DNF"),K90,RANK(K90,Oblast3,1))))</f>
        <v/>
      </c>
      <c r="K90" s="791" t="str">
        <f>IF($A90="x","x",IF($C90="","",IF(OR(AND(H90="NP",H91="NP"),AND(H90="DNF",H91="DNF")),H90,IF(AND(H90="NP",H91="DNF"),H90,IF(AND(H90="DNF",H91="NP"),H91,MIN(H90,H91))))))</f>
        <v/>
      </c>
      <c r="L90" s="744" t="str">
        <f>IF('Start - jaro'!M14="","","x")</f>
        <v/>
      </c>
      <c r="M90" s="787">
        <v>59</v>
      </c>
      <c r="N90" s="795" t="str">
        <f>IF('Start - jaro'!K14="","",'Start - jaro'!K14)</f>
        <v/>
      </c>
      <c r="O90" s="79" t="s">
        <v>52</v>
      </c>
      <c r="P90" s="82"/>
      <c r="Q90" s="83"/>
      <c r="R90" s="173"/>
      <c r="S90" s="179" t="str">
        <f>IF($N90="","",IF(OR($P90="DNF",$Q90="DNF",$R90="DNF"),"DNF",IF(OR($P90="NP",$Q90="NP",$R90="NP"),"NP",IF(ISERROR(MEDIAN($P90:$R90)),"DNF",IF(COUNT($P90:$R90)&lt;3,MAX($P90:$R90),MEDIAN($P90:$R90))))))</f>
        <v/>
      </c>
      <c r="T90" s="758" t="str">
        <f>IF($L90="x","x",IF($N90="","",IF(OR(U90="NP",U90="DNF"),IF(U90="NP",MAX(Oblast4)+COUNTIF(($J$12:$J$154),MAX(Oblast4))+COUNTIF(($U$12:$U$154),MAX(Oblast4)),MAX(Oblast4)+COUNTIF(($J$12:$J$154),MAX(Oblast4))+COUNTIF(($U$12:$U$154),MAX(Oblast4))+COUNTIF(($J$12:$J$154),"NP")+COUNTIF(($U$12:$U$154),"NP")),U90)))</f>
        <v/>
      </c>
      <c r="U90" s="790" t="str">
        <f>IF($L90="x","x",IF($N90="","",IF(OR(V90="NP",V90="DNF"),V90,RANK(V90,Oblast3,1))))</f>
        <v/>
      </c>
      <c r="V90" s="791" t="str">
        <f>IF($L90="x","x",IF($N90="","",IF(OR(AND(S90="NP",S91="NP"),AND(S90="DNF",S91="DNF")),S90,IF(AND(S90="NP",S91="DNF"),S90,IF(AND(S90="DNF",S91="NP"),S91,MIN(S90,S91))))))</f>
        <v/>
      </c>
    </row>
    <row r="91" spans="1:22" ht="19.899999999999999" customHeight="1" thickBot="1" x14ac:dyDescent="0.25">
      <c r="A91" s="744"/>
      <c r="B91" s="784"/>
      <c r="C91" s="796"/>
      <c r="D91" s="80" t="s">
        <v>53</v>
      </c>
      <c r="E91" s="84"/>
      <c r="F91" s="85"/>
      <c r="G91" s="177"/>
      <c r="H91" s="180" t="str">
        <f>IF($C90="","",IF(OR($E91="DNF",$F91="DNF",$G91="DNF"),"DNF",IF(OR($E91="NP",$F91="NP",$G91="NP"),"NP",IF(ISERROR(MEDIAN($E91:$G91)),"DNF",IF(COUNT($E91:$G91)&lt;3,MAX($E91:$G91),MEDIAN($E91:$G91))))))</f>
        <v/>
      </c>
      <c r="I91" s="759"/>
      <c r="J91" s="790"/>
      <c r="K91" s="791"/>
      <c r="L91" s="744"/>
      <c r="M91" s="784"/>
      <c r="N91" s="796"/>
      <c r="O91" s="80" t="s">
        <v>53</v>
      </c>
      <c r="P91" s="84"/>
      <c r="Q91" s="85"/>
      <c r="R91" s="177"/>
      <c r="S91" s="180" t="str">
        <f>IF($N90="","",IF(OR($P91="DNF",$Q91="DNF",$R91="DNF"),"DNF",IF(OR($P91="NP",$Q91="NP",$R91="NP"),"NP",IF(ISERROR(MEDIAN($P91:$R91)),"DNF",IF(COUNT($P91:$R91)&lt;3,MAX($P91:$R91),MEDIAN($P91:$R91))))))</f>
        <v/>
      </c>
      <c r="T91" s="759"/>
      <c r="U91" s="790"/>
      <c r="V91" s="791"/>
    </row>
    <row r="92" spans="1:22" ht="19.899999999999999" customHeight="1" x14ac:dyDescent="0.2">
      <c r="A92" s="744" t="str">
        <f>IF('Start - jaro'!I30="","","x")</f>
        <v/>
      </c>
      <c r="B92" s="783">
        <v>50</v>
      </c>
      <c r="C92" s="809" t="str">
        <f>IF('Start - jaro'!G30="","",'Start - jaro'!G30)</f>
        <v/>
      </c>
      <c r="D92" s="81" t="s">
        <v>52</v>
      </c>
      <c r="E92" s="86"/>
      <c r="F92" s="87"/>
      <c r="G92" s="178"/>
      <c r="H92" s="179" t="str">
        <f>IF($C92="","",IF(OR($E92="DNF",$F92="DNF",$G92="DNF"),"DNF",IF(OR($E92="NP",$F92="NP",$G92="NP"),"NP",IF(ISERROR(MEDIAN($E92:$G92)),"DNF",IF(COUNT($E92:$G92)&lt;3,MAX($E92:$G92),MEDIAN($E92:$G92))))))</f>
        <v/>
      </c>
      <c r="I92" s="758" t="str">
        <f>IF($A92="x","x",IF($C92="","",IF(OR(J92="NP",J92="DNF"),IF(J92="NP",MAX(Oblast4)+COUNTIF(($J$12:$J$154),MAX(Oblast4))+COUNTIF(($U$12:$U$154),MAX(Oblast4)),MAX(Oblast4)+COUNTIF(($J$12:$J$154),MAX(Oblast4))+COUNTIF(($U$12:$U$154),MAX(Oblast4))+COUNTIF(($J$12:$J$154),"NP")+COUNTIF(($U$12:$U$154),"NP")),J92)))</f>
        <v/>
      </c>
      <c r="J92" s="790" t="str">
        <f>IF($A92="x","x",IF($C92="","",IF(OR(K92="NP",K92="DNF"),K92,RANK(K92,Oblast3,1))))</f>
        <v/>
      </c>
      <c r="K92" s="791" t="str">
        <f>IF($A92="x","x",IF($C92="","",IF(OR(AND(H92="NP",H93="NP"),AND(H92="DNF",H93="DNF")),H92,IF(AND(H92="NP",H93="DNF"),H92,IF(AND(H92="DNF",H93="NP"),H93,MIN(H92,H93))))))</f>
        <v/>
      </c>
      <c r="L92" s="744" t="str">
        <f>IF('Start - jaro'!M15="","","x")</f>
        <v/>
      </c>
      <c r="M92" s="783">
        <v>60</v>
      </c>
      <c r="N92" s="809" t="str">
        <f>IF('Start - jaro'!K15="","",'Start - jaro'!K15)</f>
        <v/>
      </c>
      <c r="O92" s="81" t="s">
        <v>52</v>
      </c>
      <c r="P92" s="86"/>
      <c r="Q92" s="87"/>
      <c r="R92" s="178"/>
      <c r="S92" s="179" t="str">
        <f>IF($N92="","",IF(OR($P92="DNF",$Q92="DNF",$R92="DNF"),"DNF",IF(OR($P92="NP",$Q92="NP",$R92="NP"),"NP",IF(ISERROR(MEDIAN($P92:$R92)),"DNF",IF(COUNT($P92:$R92)&lt;3,MAX($P92:$R92),MEDIAN($P92:$R92))))))</f>
        <v/>
      </c>
      <c r="T92" s="758" t="str">
        <f>IF($L92="x","x",IF($N92="","",IF(OR(U92="NP",U92="DNF"),IF(U92="NP",MAX(Oblast4)+COUNTIF(($J$12:$J$154),MAX(Oblast4))+COUNTIF(($U$12:$U$154),MAX(Oblast4)),MAX(Oblast4)+COUNTIF(($J$12:$J$154),MAX(Oblast4))+COUNTIF(($U$12:$U$154),MAX(Oblast4))+COUNTIF(($J$12:$J$154),"NP")+COUNTIF(($U$12:$U$154),"NP")),U92)))</f>
        <v/>
      </c>
      <c r="U92" s="790" t="str">
        <f>IF($L92="x","x",IF($N92="","",IF(OR(V92="NP",V92="DNF"),V92,RANK(V92,Oblast3,1))))</f>
        <v/>
      </c>
      <c r="V92" s="791" t="str">
        <f>IF($L92="x","x",IF($N92="","",IF(OR(AND(S92="NP",S93="NP"),AND(S92="DNF",S93="DNF")),S92,IF(AND(S92="NP",S93="DNF"),S92,IF(AND(S92="DNF",S93="NP"),S93,MIN(S92,S93))))))</f>
        <v/>
      </c>
    </row>
    <row r="93" spans="1:22" ht="19.899999999999999" customHeight="1" thickBot="1" x14ac:dyDescent="0.25">
      <c r="A93" s="744"/>
      <c r="B93" s="784"/>
      <c r="C93" s="796"/>
      <c r="D93" s="80" t="s">
        <v>53</v>
      </c>
      <c r="E93" s="84"/>
      <c r="F93" s="85"/>
      <c r="G93" s="177"/>
      <c r="H93" s="180" t="str">
        <f>IF($C92="","",IF(OR($E93="DNF",$F93="DNF",$G93="DNF"),"DNF",IF(OR($E93="NP",$F93="NP",$G93="NP"),"NP",IF(ISERROR(MEDIAN($E93:$G93)),"DNF",IF(COUNT($E93:$G93)&lt;3,MAX($E93:$G93),MEDIAN($E93:$G93))))))</f>
        <v/>
      </c>
      <c r="I93" s="759"/>
      <c r="J93" s="792"/>
      <c r="K93" s="793"/>
      <c r="L93" s="794"/>
      <c r="M93" s="784"/>
      <c r="N93" s="796"/>
      <c r="O93" s="80" t="s">
        <v>53</v>
      </c>
      <c r="P93" s="84"/>
      <c r="Q93" s="85"/>
      <c r="R93" s="177"/>
      <c r="S93" s="180" t="str">
        <f>IF($N92="","",IF(OR($P93="DNF",$Q93="DNF",$R93="DNF"),"DNF",IF(OR($P93="NP",$Q93="NP",$R93="NP"),"NP",IF(ISERROR(MEDIAN($P93:$R93)),"DNF",IF(COUNT($P93:$R93)&lt;3,MAX($P93:$R93),MEDIAN($P93:$R93))))))</f>
        <v/>
      </c>
      <c r="T93" s="759"/>
      <c r="U93" s="790"/>
      <c r="V93" s="791"/>
    </row>
    <row r="94" spans="1:22" ht="15" customHeight="1" x14ac:dyDescent="0.2">
      <c r="B94" s="819" t="s">
        <v>107</v>
      </c>
      <c r="C94" s="820"/>
      <c r="D94" s="820"/>
      <c r="E94" s="820"/>
      <c r="F94" s="820"/>
      <c r="G94" s="820"/>
      <c r="H94" s="820"/>
      <c r="I94" s="820"/>
      <c r="J94" s="155"/>
      <c r="K94" s="155"/>
      <c r="L94" s="155"/>
      <c r="M94" s="155"/>
      <c r="N94" s="749"/>
      <c r="O94" s="749"/>
      <c r="P94" s="749"/>
      <c r="Q94" s="749"/>
      <c r="R94" s="749"/>
      <c r="S94" s="749"/>
      <c r="T94" s="750"/>
    </row>
    <row r="95" spans="1:22" ht="15" customHeight="1" x14ac:dyDescent="0.2">
      <c r="B95" s="821"/>
      <c r="C95" s="822"/>
      <c r="D95" s="822"/>
      <c r="E95" s="822"/>
      <c r="F95" s="822"/>
      <c r="G95" s="822"/>
      <c r="H95" s="822"/>
      <c r="I95" s="822"/>
      <c r="J95" s="156"/>
      <c r="K95" s="156"/>
      <c r="L95" s="156"/>
      <c r="M95" s="156"/>
      <c r="N95" s="751"/>
      <c r="O95" s="751"/>
      <c r="P95" s="751"/>
      <c r="Q95" s="751"/>
      <c r="R95" s="751"/>
      <c r="S95" s="751"/>
      <c r="T95" s="752"/>
    </row>
    <row r="96" spans="1:22" ht="15" customHeight="1" x14ac:dyDescent="0.2">
      <c r="B96" s="821"/>
      <c r="C96" s="822"/>
      <c r="D96" s="822"/>
      <c r="E96" s="822"/>
      <c r="F96" s="822"/>
      <c r="G96" s="822"/>
      <c r="H96" s="822"/>
      <c r="I96" s="822"/>
      <c r="J96" s="156"/>
      <c r="K96" s="156"/>
      <c r="L96" s="156"/>
      <c r="M96" s="156"/>
      <c r="N96" s="751"/>
      <c r="O96" s="751"/>
      <c r="P96" s="751"/>
      <c r="Q96" s="751"/>
      <c r="R96" s="751"/>
      <c r="S96" s="751"/>
      <c r="T96" s="752"/>
    </row>
    <row r="97" spans="1:22" ht="19.899999999999999" customHeight="1" thickBot="1" x14ac:dyDescent="0.25">
      <c r="B97" s="823" t="s">
        <v>108</v>
      </c>
      <c r="C97" s="824"/>
      <c r="D97" s="824"/>
      <c r="E97" s="824"/>
      <c r="F97" s="824"/>
      <c r="G97" s="824"/>
      <c r="H97" s="824"/>
      <c r="I97" s="824"/>
      <c r="J97" s="154"/>
      <c r="K97" s="154"/>
      <c r="L97" s="154"/>
      <c r="M97" s="154"/>
      <c r="N97" s="817"/>
      <c r="O97" s="817"/>
      <c r="P97" s="817"/>
      <c r="Q97" s="817"/>
      <c r="R97" s="817"/>
      <c r="S97" s="817"/>
      <c r="T97" s="818"/>
    </row>
    <row r="98" spans="1:22" ht="15" customHeight="1" x14ac:dyDescent="0.2">
      <c r="B98" s="797" t="s">
        <v>105</v>
      </c>
      <c r="C98" s="798"/>
      <c r="D98" s="799"/>
      <c r="E98" s="803" t="s">
        <v>33</v>
      </c>
      <c r="F98" s="804"/>
      <c r="G98" s="804"/>
      <c r="H98" s="804"/>
      <c r="I98" s="805"/>
      <c r="J98" s="100"/>
      <c r="K98" s="101"/>
      <c r="L98" s="102"/>
      <c r="M98" s="797" t="s">
        <v>105</v>
      </c>
      <c r="N98" s="798"/>
      <c r="O98" s="799"/>
      <c r="P98" s="803" t="s">
        <v>33</v>
      </c>
      <c r="Q98" s="804"/>
      <c r="R98" s="804"/>
      <c r="S98" s="804"/>
      <c r="T98" s="805"/>
    </row>
    <row r="99" spans="1:22" ht="15" customHeight="1" x14ac:dyDescent="0.2">
      <c r="B99" s="797"/>
      <c r="C99" s="798"/>
      <c r="D99" s="799"/>
      <c r="E99" s="803"/>
      <c r="F99" s="804"/>
      <c r="G99" s="804"/>
      <c r="H99" s="804"/>
      <c r="I99" s="805"/>
      <c r="J99" s="97"/>
      <c r="K99" s="98"/>
      <c r="L99" s="103"/>
      <c r="M99" s="797"/>
      <c r="N99" s="798"/>
      <c r="O99" s="799"/>
      <c r="P99" s="803"/>
      <c r="Q99" s="804"/>
      <c r="R99" s="804"/>
      <c r="S99" s="804"/>
      <c r="T99" s="805"/>
    </row>
    <row r="100" spans="1:22" ht="15" customHeight="1" thickBot="1" x14ac:dyDescent="0.25">
      <c r="B100" s="800"/>
      <c r="C100" s="801"/>
      <c r="D100" s="802"/>
      <c r="E100" s="806"/>
      <c r="F100" s="807"/>
      <c r="G100" s="807"/>
      <c r="H100" s="807"/>
      <c r="I100" s="808"/>
      <c r="J100" s="97"/>
      <c r="K100" s="98"/>
      <c r="L100" s="103"/>
      <c r="M100" s="800"/>
      <c r="N100" s="801"/>
      <c r="O100" s="802"/>
      <c r="P100" s="806"/>
      <c r="Q100" s="807"/>
      <c r="R100" s="807"/>
      <c r="S100" s="807"/>
      <c r="T100" s="808"/>
    </row>
    <row r="101" spans="1:22" ht="15" customHeight="1" x14ac:dyDescent="0.2">
      <c r="B101" s="777" t="str">
        <f>"KATEGORIE: "&amp;'Start - podzim'!$N$2</f>
        <v>KATEGORIE: STARŠÍ</v>
      </c>
      <c r="C101" s="778"/>
      <c r="D101" s="779"/>
      <c r="E101" s="812" t="s">
        <v>45</v>
      </c>
      <c r="F101" s="816" t="s">
        <v>46</v>
      </c>
      <c r="G101" s="816" t="s">
        <v>47</v>
      </c>
      <c r="H101" s="813" t="s">
        <v>48</v>
      </c>
      <c r="I101" s="814" t="s">
        <v>44</v>
      </c>
      <c r="J101" s="104"/>
      <c r="K101" s="105"/>
      <c r="L101" s="106"/>
      <c r="M101" s="777" t="str">
        <f>"KATEGORIE: "&amp;'Start - podzim'!$N$2</f>
        <v>KATEGORIE: STARŠÍ</v>
      </c>
      <c r="N101" s="778"/>
      <c r="O101" s="779"/>
      <c r="P101" s="812" t="s">
        <v>45</v>
      </c>
      <c r="Q101" s="816" t="s">
        <v>46</v>
      </c>
      <c r="R101" s="816" t="s">
        <v>47</v>
      </c>
      <c r="S101" s="813" t="s">
        <v>48</v>
      </c>
      <c r="T101" s="814" t="s">
        <v>44</v>
      </c>
    </row>
    <row r="102" spans="1:22" ht="15" customHeight="1" x14ac:dyDescent="0.2">
      <c r="B102" s="780"/>
      <c r="C102" s="781"/>
      <c r="D102" s="782"/>
      <c r="E102" s="725"/>
      <c r="F102" s="721"/>
      <c r="G102" s="721"/>
      <c r="H102" s="727"/>
      <c r="I102" s="814"/>
      <c r="J102" s="104"/>
      <c r="K102" s="105"/>
      <c r="L102" s="106"/>
      <c r="M102" s="780"/>
      <c r="N102" s="781"/>
      <c r="O102" s="782"/>
      <c r="P102" s="725"/>
      <c r="Q102" s="721"/>
      <c r="R102" s="721"/>
      <c r="S102" s="727"/>
      <c r="T102" s="814"/>
    </row>
    <row r="103" spans="1:22" ht="16.899999999999999" customHeight="1" x14ac:dyDescent="0.2">
      <c r="B103" s="760" t="s">
        <v>49</v>
      </c>
      <c r="C103" s="762" t="s">
        <v>50</v>
      </c>
      <c r="D103" s="719" t="s">
        <v>51</v>
      </c>
      <c r="E103" s="725"/>
      <c r="F103" s="721"/>
      <c r="G103" s="721"/>
      <c r="H103" s="727"/>
      <c r="I103" s="814"/>
      <c r="J103" s="104"/>
      <c r="K103" s="105"/>
      <c r="L103" s="106"/>
      <c r="M103" s="760" t="s">
        <v>49</v>
      </c>
      <c r="N103" s="762" t="s">
        <v>50</v>
      </c>
      <c r="O103" s="719" t="s">
        <v>51</v>
      </c>
      <c r="P103" s="725"/>
      <c r="Q103" s="721"/>
      <c r="R103" s="721"/>
      <c r="S103" s="727"/>
      <c r="T103" s="814"/>
    </row>
    <row r="104" spans="1:22" ht="16.899999999999999" customHeight="1" thickBot="1" x14ac:dyDescent="0.25">
      <c r="B104" s="761"/>
      <c r="C104" s="763"/>
      <c r="D104" s="720"/>
      <c r="E104" s="726"/>
      <c r="F104" s="722"/>
      <c r="G104" s="722"/>
      <c r="H104" s="728"/>
      <c r="I104" s="815"/>
      <c r="J104" s="104"/>
      <c r="K104" s="105"/>
      <c r="L104" s="106"/>
      <c r="M104" s="761"/>
      <c r="N104" s="763"/>
      <c r="O104" s="720"/>
      <c r="P104" s="726"/>
      <c r="Q104" s="722"/>
      <c r="R104" s="722"/>
      <c r="S104" s="728"/>
      <c r="T104" s="815"/>
    </row>
    <row r="105" spans="1:22" ht="19.899999999999999" customHeight="1" x14ac:dyDescent="0.2">
      <c r="A105" s="744" t="str">
        <f>IF('Start - jaro'!M16="","","x")</f>
        <v/>
      </c>
      <c r="B105" s="787">
        <v>61</v>
      </c>
      <c r="C105" s="810" t="str">
        <f>IF('Start - jaro'!K16="","",'Start - jaro'!K16)</f>
        <v/>
      </c>
      <c r="D105" s="79" t="s">
        <v>52</v>
      </c>
      <c r="E105" s="82"/>
      <c r="F105" s="83"/>
      <c r="G105" s="173"/>
      <c r="H105" s="179" t="str">
        <f>IF($C105="","",IF(OR($E105="DNF",$F105="DNF",$G105="DNF"),"DNF",IF(OR($E105="NP",$F105="NP",$G105="NP"),"NP",IF(ISERROR(MEDIAN($E105:$G105)),"DNF",IF(COUNT($E105:$G105)&lt;3,MAX($E105:$G105),MEDIAN($E105:$G105))))))</f>
        <v/>
      </c>
      <c r="I105" s="758" t="str">
        <f>IF($A105="x","x",IF($C105="","",IF(OR(J105="NP",J105="DNF"),IF(J105="NP",MAX(Oblast4)+COUNTIF(($J$12:$J$154),MAX(Oblast4))+COUNTIF(($U$12:$U$154),MAX(Oblast4)),MAX(Oblast4)+COUNTIF(($J$12:$J$154),MAX(Oblast4))+COUNTIF(($U$12:$U$154),MAX(Oblast4))+COUNTIF(($J$12:$J$154),"NP")+COUNTIF(($U$12:$U$154),"NP")),J105)))</f>
        <v/>
      </c>
      <c r="J105" s="790" t="str">
        <f>IF($A105="x","x",IF($C105="","",IF(OR(K105="NP",K105="DNF"),K105,RANK(K105,Oblast3,1))))</f>
        <v/>
      </c>
      <c r="K105" s="791" t="str">
        <f>IF($A105="x","x",IF($C105="","",IF(OR(AND(H105="NP",H106="NP"),AND(H105="DNF",H106="DNF")),H105,IF(AND(H105="NP",H106="DNF"),H105,IF(AND(H105="DNF",H106="NP"),H106,MIN(H105,H106))))))</f>
        <v/>
      </c>
      <c r="L105" s="744" t="str">
        <f>IF('Start - jaro'!M26="","","x")</f>
        <v/>
      </c>
      <c r="M105" s="787">
        <v>71</v>
      </c>
      <c r="N105" s="810" t="str">
        <f>IF('Start - jaro'!K26="","",'Start - jaro'!K26)</f>
        <v/>
      </c>
      <c r="O105" s="79" t="s">
        <v>52</v>
      </c>
      <c r="P105" s="82"/>
      <c r="Q105" s="83"/>
      <c r="R105" s="173"/>
      <c r="S105" s="179" t="str">
        <f>IF($N105="","",IF(OR($P105="DNF",$Q105="DNF",$R105="DNF"),"DNF",IF(OR($P105="NP",$Q105="NP",$R105="NP"),"NP",IF(ISERROR(MEDIAN($P105:$R105)),"DNF",IF(COUNT($P105:$R105)&lt;3,MAX($P105:$R105),MEDIAN($P105:$R105))))))</f>
        <v/>
      </c>
      <c r="T105" s="758" t="str">
        <f>IF($L105="x","x",IF($N105="","",IF(OR(U105="NP",U105="DNF"),IF(U105="NP",MAX(Oblast4)+COUNTIF(($J$12:$J$154),MAX(Oblast4))+COUNTIF(($U$12:$U$154),MAX(Oblast4)),MAX(Oblast4)+COUNTIF(($J$12:$J$154),MAX(Oblast4))+COUNTIF(($U$12:$U$154),MAX(Oblast4))+COUNTIF(($J$12:$J$154),"NP")+COUNTIF(($U$12:$U$154),"NP")),U105)))</f>
        <v/>
      </c>
      <c r="U105" s="790" t="str">
        <f>IF($L105="x","x",IF($N105="","",IF(OR(V105="NP",V105="DNF"),V105,RANK(V105,Oblast3,1))))</f>
        <v/>
      </c>
      <c r="V105" s="791" t="str">
        <f>IF($L105="x","x",IF($N105="","",IF(OR(AND(S105="NP",S106="NP"),AND(S105="DNF",S106="DNF")),S105,IF(AND(S105="NP",S106="DNF"),S105,IF(AND(S105="DNF",S106="NP"),S106,MIN(S105,S106))))))</f>
        <v/>
      </c>
    </row>
    <row r="106" spans="1:22" ht="19.899999999999999" customHeight="1" thickBot="1" x14ac:dyDescent="0.25">
      <c r="A106" s="744"/>
      <c r="B106" s="784"/>
      <c r="C106" s="811"/>
      <c r="D106" s="80" t="s">
        <v>53</v>
      </c>
      <c r="E106" s="84"/>
      <c r="F106" s="85"/>
      <c r="G106" s="177"/>
      <c r="H106" s="180" t="str">
        <f>IF($C105="","",IF(OR($E106="DNF",$F106="DNF",$G106="DNF"),"DNF",IF(OR($E106="NP",$F106="NP",$G106="NP"),"NP",IF(ISERROR(MEDIAN($E106:$G106)),"DNF",IF(COUNT($E106:$G106)&lt;3,MAX($E106:$G106),MEDIAN($E106:$G106))))))</f>
        <v/>
      </c>
      <c r="I106" s="759"/>
      <c r="J106" s="790"/>
      <c r="K106" s="791"/>
      <c r="L106" s="744"/>
      <c r="M106" s="784"/>
      <c r="N106" s="811"/>
      <c r="O106" s="80" t="s">
        <v>53</v>
      </c>
      <c r="P106" s="84"/>
      <c r="Q106" s="85"/>
      <c r="R106" s="177"/>
      <c r="S106" s="180" t="str">
        <f>IF($N105="","",IF(OR($P106="DNF",$Q106="DNF",$R106="DNF"),"DNF",IF(OR($P106="NP",$Q106="NP",$R106="NP"),"NP",IF(ISERROR(MEDIAN($P106:$R106)),"DNF",IF(COUNT($P106:$R106)&lt;3,MAX($P106:$R106),MEDIAN($P106:$R106))))))</f>
        <v/>
      </c>
      <c r="T106" s="759"/>
      <c r="U106" s="790"/>
      <c r="V106" s="791"/>
    </row>
    <row r="107" spans="1:22" ht="19.899999999999999" customHeight="1" x14ac:dyDescent="0.2">
      <c r="A107" s="744" t="str">
        <f>IF('Start - jaro'!M17="","","x")</f>
        <v/>
      </c>
      <c r="B107" s="787">
        <v>62</v>
      </c>
      <c r="C107" s="795" t="str">
        <f>IF('Start - jaro'!K17="","",'Start - jaro'!K17)</f>
        <v/>
      </c>
      <c r="D107" s="79" t="s">
        <v>52</v>
      </c>
      <c r="E107" s="82"/>
      <c r="F107" s="83"/>
      <c r="G107" s="173"/>
      <c r="H107" s="179" t="str">
        <f>IF($C107="","",IF(OR($E107="DNF",$F107="DNF",$G107="DNF"),"DNF",IF(OR($E107="NP",$F107="NP",$G107="NP"),"NP",IF(ISERROR(MEDIAN($E107:$G107)),"DNF",IF(COUNT($E107:$G107)&lt;3,MAX($E107:$G107),MEDIAN($E107:$G107))))))</f>
        <v/>
      </c>
      <c r="I107" s="758" t="str">
        <f>IF($A107="x","x",IF($C107="","",IF(OR(J107="NP",J107="DNF"),IF(J107="NP",MAX(Oblast4)+COUNTIF(($J$12:$J$154),MAX(Oblast4))+COUNTIF(($U$12:$U$154),MAX(Oblast4)),MAX(Oblast4)+COUNTIF(($J$12:$J$154),MAX(Oblast4))+COUNTIF(($U$12:$U$154),MAX(Oblast4))+COUNTIF(($J$12:$J$154),"NP")+COUNTIF(($U$12:$U$154),"NP")),J107)))</f>
        <v/>
      </c>
      <c r="J107" s="790" t="str">
        <f>IF($A107="x","x",IF($C107="","",IF(OR(K107="NP",K107="DNF"),K107,RANK(K107,Oblast3,1))))</f>
        <v/>
      </c>
      <c r="K107" s="791" t="str">
        <f>IF($A107="x","x",IF($C107="","",IF(OR(AND(H107="NP",H108="NP"),AND(H107="DNF",H108="DNF")),H107,IF(AND(H107="NP",H108="DNF"),H107,IF(AND(H107="DNF",H108="NP"),H108,MIN(H107,H108))))))</f>
        <v/>
      </c>
      <c r="L107" s="744" t="str">
        <f>IF('Start - jaro'!M27="","","x")</f>
        <v/>
      </c>
      <c r="M107" s="787">
        <v>72</v>
      </c>
      <c r="N107" s="795" t="str">
        <f>IF('Start - jaro'!K27="","",'Start - jaro'!K27)</f>
        <v/>
      </c>
      <c r="O107" s="79" t="s">
        <v>52</v>
      </c>
      <c r="P107" s="82"/>
      <c r="Q107" s="83"/>
      <c r="R107" s="173"/>
      <c r="S107" s="179" t="str">
        <f>IF($N107="","",IF(OR($P107="DNF",$Q107="DNF",$R107="DNF"),"DNF",IF(OR($P107="NP",$Q107="NP",$R107="NP"),"NP",IF(ISERROR(MEDIAN($P107:$R107)),"DNF",IF(COUNT($P107:$R107)&lt;3,MAX($P107:$R107),MEDIAN($P107:$R107))))))</f>
        <v/>
      </c>
      <c r="T107" s="758" t="str">
        <f>IF($L107="x","x",IF($N107="","",IF(OR(U107="NP",U107="DNF"),IF(U107="NP",MAX(Oblast4)+COUNTIF(($J$12:$J$154),MAX(Oblast4))+COUNTIF(($U$12:$U$154),MAX(Oblast4)),MAX(Oblast4)+COUNTIF(($J$12:$J$154),MAX(Oblast4))+COUNTIF(($U$12:$U$154),MAX(Oblast4))+COUNTIF(($J$12:$J$154),"NP")+COUNTIF(($U$12:$U$154),"NP")),U107)))</f>
        <v/>
      </c>
      <c r="U107" s="790" t="str">
        <f>IF($L107="x","x",IF($N107="","",IF(OR(V107="NP",V107="DNF"),V107,RANK(V107,Oblast3,1))))</f>
        <v/>
      </c>
      <c r="V107" s="791" t="str">
        <f>IF($L107="x","x",IF($N107="","",IF(OR(AND(S107="NP",S108="NP"),AND(S107="DNF",S108="DNF")),S107,IF(AND(S107="NP",S108="DNF"),S107,IF(AND(S107="DNF",S108="NP"),S108,MIN(S107,S108))))))</f>
        <v/>
      </c>
    </row>
    <row r="108" spans="1:22" ht="19.899999999999999" customHeight="1" thickBot="1" x14ac:dyDescent="0.25">
      <c r="A108" s="744"/>
      <c r="B108" s="784"/>
      <c r="C108" s="796"/>
      <c r="D108" s="80" t="s">
        <v>53</v>
      </c>
      <c r="E108" s="84"/>
      <c r="F108" s="85"/>
      <c r="G108" s="177"/>
      <c r="H108" s="180" t="str">
        <f>IF($C107="","",IF(OR($E108="DNF",$F108="DNF",$G108="DNF"),"DNF",IF(OR($E108="NP",$F108="NP",$G108="NP"),"NP",IF(ISERROR(MEDIAN($E108:$G108)),"DNF",IF(COUNT($E108:$G108)&lt;3,MAX($E108:$G108),MEDIAN($E108:$G108))))))</f>
        <v/>
      </c>
      <c r="I108" s="759"/>
      <c r="J108" s="790"/>
      <c r="K108" s="791"/>
      <c r="L108" s="744"/>
      <c r="M108" s="784"/>
      <c r="N108" s="796"/>
      <c r="O108" s="80" t="s">
        <v>53</v>
      </c>
      <c r="P108" s="84"/>
      <c r="Q108" s="85"/>
      <c r="R108" s="177"/>
      <c r="S108" s="180" t="str">
        <f>IF($N107="","",IF(OR($P108="DNF",$Q108="DNF",$R108="DNF"),"DNF",IF(OR($P108="NP",$Q108="NP",$R108="NP"),"NP",IF(ISERROR(MEDIAN($P108:$R108)),"DNF",IF(COUNT($P108:$R108)&lt;3,MAX($P108:$R108),MEDIAN($P108:$R108))))))</f>
        <v/>
      </c>
      <c r="T108" s="759"/>
      <c r="U108" s="790"/>
      <c r="V108" s="791"/>
    </row>
    <row r="109" spans="1:22" ht="19.899999999999999" customHeight="1" x14ac:dyDescent="0.2">
      <c r="A109" s="744" t="str">
        <f>IF('Start - jaro'!M18="","","x")</f>
        <v/>
      </c>
      <c r="B109" s="787">
        <v>63</v>
      </c>
      <c r="C109" s="795" t="str">
        <f>IF('Start - jaro'!K18="","",'Start - jaro'!K18)</f>
        <v/>
      </c>
      <c r="D109" s="79" t="s">
        <v>52</v>
      </c>
      <c r="E109" s="82"/>
      <c r="F109" s="83"/>
      <c r="G109" s="173"/>
      <c r="H109" s="179" t="str">
        <f>IF($C109="","",IF(OR($E109="DNF",$F109="DNF",$G109="DNF"),"DNF",IF(OR($E109="NP",$F109="NP",$G109="NP"),"NP",IF(ISERROR(MEDIAN($E109:$G109)),"DNF",IF(COUNT($E109:$G109)&lt;3,MAX($E109:$G109),MEDIAN($E109:$G109))))))</f>
        <v/>
      </c>
      <c r="I109" s="758" t="str">
        <f>IF($A109="x","x",IF($C109="","",IF(OR(J109="NP",J109="DNF"),IF(J109="NP",MAX(Oblast4)+COUNTIF(($J$12:$J$154),MAX(Oblast4))+COUNTIF(($U$12:$U$154),MAX(Oblast4)),MAX(Oblast4)+COUNTIF(($J$12:$J$154),MAX(Oblast4))+COUNTIF(($U$12:$U$154),MAX(Oblast4))+COUNTIF(($J$12:$J$154),"NP")+COUNTIF(($U$12:$U$154),"NP")),J109)))</f>
        <v/>
      </c>
      <c r="J109" s="790" t="str">
        <f>IF($A109="x","x",IF($C109="","",IF(OR(K109="NP",K109="DNF"),K109,RANK(K109,Oblast3,1))))</f>
        <v/>
      </c>
      <c r="K109" s="791" t="str">
        <f>IF($A109="x","x",IF($C109="","",IF(OR(AND(H109="NP",H110="NP"),AND(H109="DNF",H110="DNF")),H109,IF(AND(H109="NP",H110="DNF"),H109,IF(AND(H109="DNF",H110="NP"),H110,MIN(H109,H110))))))</f>
        <v/>
      </c>
      <c r="L109" s="744" t="str">
        <f>IF('Start - jaro'!M28="","","x")</f>
        <v/>
      </c>
      <c r="M109" s="787">
        <v>73</v>
      </c>
      <c r="N109" s="795" t="str">
        <f>IF('Start - jaro'!K28="","",'Start - jaro'!K28)</f>
        <v/>
      </c>
      <c r="O109" s="79" t="s">
        <v>52</v>
      </c>
      <c r="P109" s="82"/>
      <c r="Q109" s="83"/>
      <c r="R109" s="173"/>
      <c r="S109" s="179" t="str">
        <f>IF($N109="","",IF(OR($P109="DNF",$Q109="DNF",$R109="DNF"),"DNF",IF(OR($P109="NP",$Q109="NP",$R109="NP"),"NP",IF(ISERROR(MEDIAN($P109:$R109)),"DNF",IF(COUNT($P109:$R109)&lt;3,MAX($P109:$R109),MEDIAN($P109:$R109))))))</f>
        <v/>
      </c>
      <c r="T109" s="758" t="str">
        <f>IF($L109="x","x",IF($N109="","",IF(OR(U109="NP",U109="DNF"),IF(U109="NP",MAX(Oblast4)+COUNTIF(($J$12:$J$154),MAX(Oblast4))+COUNTIF(($U$12:$U$154),MAX(Oblast4)),MAX(Oblast4)+COUNTIF(($J$12:$J$154),MAX(Oblast4))+COUNTIF(($U$12:$U$154),MAX(Oblast4))+COUNTIF(($J$12:$J$154),"NP")+COUNTIF(($U$12:$U$154),"NP")),U109)))</f>
        <v/>
      </c>
      <c r="U109" s="790" t="str">
        <f>IF($L109="x","x",IF($N109="","",IF(OR(V109="NP",V109="DNF"),V109,RANK(V109,Oblast3,1))))</f>
        <v/>
      </c>
      <c r="V109" s="791" t="str">
        <f>IF($L109="x","x",IF($N109="","",IF(OR(AND(S109="NP",S110="NP"),AND(S109="DNF",S110="DNF")),S109,IF(AND(S109="NP",S110="DNF"),S109,IF(AND(S109="DNF",S110="NP"),S110,MIN(S109,S110))))))</f>
        <v/>
      </c>
    </row>
    <row r="110" spans="1:22" ht="19.899999999999999" customHeight="1" thickBot="1" x14ac:dyDescent="0.25">
      <c r="A110" s="744"/>
      <c r="B110" s="784"/>
      <c r="C110" s="796"/>
      <c r="D110" s="80" t="s">
        <v>53</v>
      </c>
      <c r="E110" s="84"/>
      <c r="F110" s="85"/>
      <c r="G110" s="177"/>
      <c r="H110" s="180" t="str">
        <f>IF($C109="","",IF(OR($E110="DNF",$F110="DNF",$G110="DNF"),"DNF",IF(OR($E110="NP",$F110="NP",$G110="NP"),"NP",IF(ISERROR(MEDIAN($E110:$G110)),"DNF",IF(COUNT($E110:$G110)&lt;3,MAX($E110:$G110),MEDIAN($E110:$G110))))))</f>
        <v/>
      </c>
      <c r="I110" s="759"/>
      <c r="J110" s="790"/>
      <c r="K110" s="791"/>
      <c r="L110" s="744"/>
      <c r="M110" s="784"/>
      <c r="N110" s="796"/>
      <c r="O110" s="80" t="s">
        <v>53</v>
      </c>
      <c r="P110" s="84"/>
      <c r="Q110" s="85"/>
      <c r="R110" s="177"/>
      <c r="S110" s="180" t="str">
        <f>IF($N109="","",IF(OR($P110="DNF",$Q110="DNF",$R110="DNF"),"DNF",IF(OR($P110="NP",$Q110="NP",$R110="NP"),"NP",IF(ISERROR(MEDIAN($P110:$R110)),"DNF",IF(COUNT($P110:$R110)&lt;3,MAX($P110:$R110),MEDIAN($P110:$R110))))))</f>
        <v/>
      </c>
      <c r="T110" s="759"/>
      <c r="U110" s="790"/>
      <c r="V110" s="791"/>
    </row>
    <row r="111" spans="1:22" ht="19.899999999999999" customHeight="1" x14ac:dyDescent="0.2">
      <c r="A111" s="744" t="str">
        <f>IF('Start - jaro'!M19="","","x")</f>
        <v/>
      </c>
      <c r="B111" s="787">
        <v>64</v>
      </c>
      <c r="C111" s="795" t="str">
        <f>IF('Start - jaro'!K19="","",'Start - jaro'!K19)</f>
        <v/>
      </c>
      <c r="D111" s="79" t="s">
        <v>52</v>
      </c>
      <c r="E111" s="82"/>
      <c r="F111" s="83"/>
      <c r="G111" s="173"/>
      <c r="H111" s="179" t="str">
        <f>IF($C111="","",IF(OR($E111="DNF",$F111="DNF",$G111="DNF"),"DNF",IF(OR($E111="NP",$F111="NP",$G111="NP"),"NP",IF(ISERROR(MEDIAN($E111:$G111)),"DNF",IF(COUNT($E111:$G111)&lt;3,MAX($E111:$G111),MEDIAN($E111:$G111))))))</f>
        <v/>
      </c>
      <c r="I111" s="758" t="str">
        <f>IF($A111="x","x",IF($C111="","",IF(OR(J111="NP",J111="DNF"),IF(J111="NP",MAX(Oblast4)+COUNTIF(($J$12:$J$154),MAX(Oblast4))+COUNTIF(($U$12:$U$154),MAX(Oblast4)),MAX(Oblast4)+COUNTIF(($J$12:$J$154),MAX(Oblast4))+COUNTIF(($U$12:$U$154),MAX(Oblast4))+COUNTIF(($J$12:$J$154),"NP")+COUNTIF(($U$12:$U$154),"NP")),J111)))</f>
        <v/>
      </c>
      <c r="J111" s="790" t="str">
        <f>IF($A111="x","x",IF($C111="","",IF(OR(K111="NP",K111="DNF"),K111,RANK(K111,Oblast3,1))))</f>
        <v/>
      </c>
      <c r="K111" s="791" t="str">
        <f>IF($A111="x","x",IF($C111="","",IF(OR(AND(H111="NP",H112="NP"),AND(H111="DNF",H112="DNF")),H111,IF(AND(H111="NP",H112="DNF"),H111,IF(AND(H111="DNF",H112="NP"),H112,MIN(H111,H112))))))</f>
        <v/>
      </c>
      <c r="L111" s="744" t="str">
        <f>IF('Start - jaro'!M29="","","x")</f>
        <v/>
      </c>
      <c r="M111" s="787">
        <v>74</v>
      </c>
      <c r="N111" s="795" t="str">
        <f>IF('Start - jaro'!K29="","",'Start - jaro'!K29)</f>
        <v/>
      </c>
      <c r="O111" s="79" t="s">
        <v>52</v>
      </c>
      <c r="P111" s="82"/>
      <c r="Q111" s="83"/>
      <c r="R111" s="173"/>
      <c r="S111" s="179" t="str">
        <f>IF($N111="","",IF(OR($P111="DNF",$Q111="DNF",$R111="DNF"),"DNF",IF(OR($P111="NP",$Q111="NP",$R111="NP"),"NP",IF(ISERROR(MEDIAN($P111:$R111)),"DNF",IF(COUNT($P111:$R111)&lt;3,MAX($P111:$R111),MEDIAN($P111:$R111))))))</f>
        <v/>
      </c>
      <c r="T111" s="758" t="str">
        <f>IF($L111="x","x",IF($N111="","",IF(OR(U111="NP",U111="DNF"),IF(U111="NP",MAX(Oblast4)+COUNTIF(($J$12:$J$154),MAX(Oblast4))+COUNTIF(($U$12:$U$154),MAX(Oblast4)),MAX(Oblast4)+COUNTIF(($J$12:$J$154),MAX(Oblast4))+COUNTIF(($U$12:$U$154),MAX(Oblast4))+COUNTIF(($J$12:$J$154),"NP")+COUNTIF(($U$12:$U$154),"NP")),U111)))</f>
        <v/>
      </c>
      <c r="U111" s="790" t="str">
        <f>IF($L111="x","x",IF($N111="","",IF(OR(V111="NP",V111="DNF"),V111,RANK(V111,Oblast3,1))))</f>
        <v/>
      </c>
      <c r="V111" s="791" t="str">
        <f>IF($L111="x","x",IF($N111="","",IF(OR(AND(S111="NP",S112="NP"),AND(S111="DNF",S112="DNF")),S111,IF(AND(S111="NP",S112="DNF"),S111,IF(AND(S111="DNF",S112="NP"),S112,MIN(S111,S112))))))</f>
        <v/>
      </c>
    </row>
    <row r="112" spans="1:22" ht="19.899999999999999" customHeight="1" thickBot="1" x14ac:dyDescent="0.25">
      <c r="A112" s="744"/>
      <c r="B112" s="784"/>
      <c r="C112" s="796"/>
      <c r="D112" s="80" t="s">
        <v>53</v>
      </c>
      <c r="E112" s="84"/>
      <c r="F112" s="85"/>
      <c r="G112" s="177"/>
      <c r="H112" s="180" t="str">
        <f>IF($C111="","",IF(OR($E112="DNF",$F112="DNF",$G112="DNF"),"DNF",IF(OR($E112="NP",$F112="NP",$G112="NP"),"NP",IF(ISERROR(MEDIAN($E112:$G112)),"DNF",IF(COUNT($E112:$G112)&lt;3,MAX($E112:$G112),MEDIAN($E112:$G112))))))</f>
        <v/>
      </c>
      <c r="I112" s="759"/>
      <c r="J112" s="790"/>
      <c r="K112" s="791"/>
      <c r="L112" s="744"/>
      <c r="M112" s="784"/>
      <c r="N112" s="796"/>
      <c r="O112" s="80" t="s">
        <v>53</v>
      </c>
      <c r="P112" s="84"/>
      <c r="Q112" s="85"/>
      <c r="R112" s="177"/>
      <c r="S112" s="180" t="str">
        <f>IF($N111="","",IF(OR($P112="DNF",$Q112="DNF",$R112="DNF"),"DNF",IF(OR($P112="NP",$Q112="NP",$R112="NP"),"NP",IF(ISERROR(MEDIAN($P112:$R112)),"DNF",IF(COUNT($P112:$R112)&lt;3,MAX($P112:$R112),MEDIAN($P112:$R112))))))</f>
        <v/>
      </c>
      <c r="T112" s="759"/>
      <c r="U112" s="790"/>
      <c r="V112" s="791"/>
    </row>
    <row r="113" spans="1:22" ht="19.899999999999999" customHeight="1" x14ac:dyDescent="0.2">
      <c r="A113" s="744" t="str">
        <f>IF('Start - jaro'!M20="","","x")</f>
        <v/>
      </c>
      <c r="B113" s="787">
        <v>65</v>
      </c>
      <c r="C113" s="795" t="str">
        <f>IF('Start - jaro'!K20="","",'Start - jaro'!K20)</f>
        <v/>
      </c>
      <c r="D113" s="79" t="s">
        <v>52</v>
      </c>
      <c r="E113" s="82"/>
      <c r="F113" s="83"/>
      <c r="G113" s="173"/>
      <c r="H113" s="179" t="str">
        <f>IF($C113="","",IF(OR($E113="DNF",$F113="DNF",$G113="DNF"),"DNF",IF(OR($E113="NP",$F113="NP",$G113="NP"),"NP",IF(ISERROR(MEDIAN($E113:$G113)),"DNF",IF(COUNT($E113:$G113)&lt;3,MAX($E113:$G113),MEDIAN($E113:$G113))))))</f>
        <v/>
      </c>
      <c r="I113" s="758" t="str">
        <f>IF($A113="x","x",IF($C113="","",IF(OR(J113="NP",J113="DNF"),IF(J113="NP",MAX(Oblast4)+COUNTIF(($J$12:$J$154),MAX(Oblast4))+COUNTIF(($U$12:$U$154),MAX(Oblast4)),MAX(Oblast4)+COUNTIF(($J$12:$J$154),MAX(Oblast4))+COUNTIF(($U$12:$U$154),MAX(Oblast4))+COUNTIF(($J$12:$J$154),"NP")+COUNTIF(($U$12:$U$154),"NP")),J113)))</f>
        <v/>
      </c>
      <c r="J113" s="790" t="str">
        <f>IF($A113="x","x",IF($C113="","",IF(OR(K113="NP",K113="DNF"),K113,RANK(K113,Oblast3,1))))</f>
        <v/>
      </c>
      <c r="K113" s="791" t="str">
        <f>IF($A113="x","x",IF($C113="","",IF(OR(AND(H113="NP",H114="NP"),AND(H113="DNF",H114="DNF")),H113,IF(AND(H113="NP",H114="DNF"),H113,IF(AND(H113="DNF",H114="NP"),H114,MIN(H113,H114))))))</f>
        <v/>
      </c>
      <c r="L113" s="744" t="str">
        <f>IF('Start - jaro'!M30="","","x")</f>
        <v/>
      </c>
      <c r="M113" s="787">
        <v>75</v>
      </c>
      <c r="N113" s="795" t="str">
        <f>IF('Start - jaro'!K30="","",'Start - jaro'!K30)</f>
        <v/>
      </c>
      <c r="O113" s="79" t="s">
        <v>52</v>
      </c>
      <c r="P113" s="82"/>
      <c r="Q113" s="83"/>
      <c r="R113" s="173"/>
      <c r="S113" s="179" t="str">
        <f>IF($N113="","",IF(OR($P113="DNF",$Q113="DNF",$R113="DNF"),"DNF",IF(OR($P113="NP",$Q113="NP",$R113="NP"),"NP",IF(ISERROR(MEDIAN($P113:$R113)),"DNF",IF(COUNT($P113:$R113)&lt;3,MAX($P113:$R113),MEDIAN($P113:$R113))))))</f>
        <v/>
      </c>
      <c r="T113" s="758" t="str">
        <f>IF($L113="x","x",IF($N113="","",IF(OR(U113="NP",U113="DNF"),IF(U113="NP",MAX(Oblast4)+COUNTIF(($J$12:$J$154),MAX(Oblast4))+COUNTIF(($U$12:$U$154),MAX(Oblast4)),MAX(Oblast4)+COUNTIF(($J$12:$J$154),MAX(Oblast4))+COUNTIF(($U$12:$U$154),MAX(Oblast4))+COUNTIF(($J$12:$J$154),"NP")+COUNTIF(($U$12:$U$154),"NP")),U113)))</f>
        <v/>
      </c>
      <c r="U113" s="790" t="str">
        <f>IF($L113="x","x",IF($N113="","",IF(OR(V113="NP",V113="DNF"),V113,RANK(V113,Oblast3,1))))</f>
        <v/>
      </c>
      <c r="V113" s="791" t="str">
        <f>IF($L113="x","x",IF($N113="","",IF(OR(AND(S113="NP",S114="NP"),AND(S113="DNF",S114="DNF")),S113,IF(AND(S113="NP",S114="DNF"),S113,IF(AND(S113="DNF",S114="NP"),S114,MIN(S113,S114))))))</f>
        <v/>
      </c>
    </row>
    <row r="114" spans="1:22" ht="19.899999999999999" customHeight="1" thickBot="1" x14ac:dyDescent="0.25">
      <c r="A114" s="744"/>
      <c r="B114" s="784"/>
      <c r="C114" s="796"/>
      <c r="D114" s="80" t="s">
        <v>53</v>
      </c>
      <c r="E114" s="84"/>
      <c r="F114" s="85"/>
      <c r="G114" s="177"/>
      <c r="H114" s="180" t="str">
        <f>IF($C113="","",IF(OR($E114="DNF",$F114="DNF",$G114="DNF"),"DNF",IF(OR($E114="NP",$F114="NP",$G114="NP"),"NP",IF(ISERROR(MEDIAN($E114:$G114)),"DNF",IF(COUNT($E114:$G114)&lt;3,MAX($E114:$G114),MEDIAN($E114:$G114))))))</f>
        <v/>
      </c>
      <c r="I114" s="759"/>
      <c r="J114" s="790"/>
      <c r="K114" s="791"/>
      <c r="L114" s="744"/>
      <c r="M114" s="784"/>
      <c r="N114" s="796"/>
      <c r="O114" s="80" t="s">
        <v>53</v>
      </c>
      <c r="P114" s="84"/>
      <c r="Q114" s="85"/>
      <c r="R114" s="177"/>
      <c r="S114" s="180" t="str">
        <f>IF($N113="","",IF(OR($P114="DNF",$Q114="DNF",$R114="DNF"),"DNF",IF(OR($P114="NP",$Q114="NP",$R114="NP"),"NP",IF(ISERROR(MEDIAN($P114:$R114)),"DNF",IF(COUNT($P114:$R114)&lt;3,MAX($P114:$R114),MEDIAN($P114:$R114))))))</f>
        <v/>
      </c>
      <c r="T114" s="759"/>
      <c r="U114" s="790"/>
      <c r="V114" s="791"/>
    </row>
    <row r="115" spans="1:22" ht="19.899999999999999" customHeight="1" x14ac:dyDescent="0.2">
      <c r="A115" s="744" t="str">
        <f>IF('Start - jaro'!M21="","","x")</f>
        <v/>
      </c>
      <c r="B115" s="787">
        <v>66</v>
      </c>
      <c r="C115" s="795" t="str">
        <f>IF('Start - jaro'!K21="","",'Start - jaro'!K21)</f>
        <v/>
      </c>
      <c r="D115" s="79" t="s">
        <v>52</v>
      </c>
      <c r="E115" s="82"/>
      <c r="F115" s="83"/>
      <c r="G115" s="173"/>
      <c r="H115" s="179" t="str">
        <f>IF($C115="","",IF(OR($E115="DNF",$F115="DNF",$G115="DNF"),"DNF",IF(OR($E115="NP",$F115="NP",$G115="NP"),"NP",IF(ISERROR(MEDIAN($E115:$G115)),"DNF",IF(COUNT($E115:$G115)&lt;3,MAX($E115:$G115),MEDIAN($E115:$G115))))))</f>
        <v/>
      </c>
      <c r="I115" s="758" t="str">
        <f>IF($A115="x","x",IF($C115="","",IF(OR(J115="NP",J115="DNF"),IF(J115="NP",MAX(Oblast4)+COUNTIF(($J$12:$J$154),MAX(Oblast4))+COUNTIF(($U$12:$U$154),MAX(Oblast4)),MAX(Oblast4)+COUNTIF(($J$12:$J$154),MAX(Oblast4))+COUNTIF(($U$12:$U$154),MAX(Oblast4))+COUNTIF(($J$12:$J$154),"NP")+COUNTIF(($U$12:$U$154),"NP")),J115)))</f>
        <v/>
      </c>
      <c r="J115" s="790" t="str">
        <f>IF($A115="x","x",IF($C115="","",IF(OR(K115="NP",K115="DNF"),K115,RANK(K115,Oblast3,1))))</f>
        <v/>
      </c>
      <c r="K115" s="791" t="str">
        <f>IF($A115="x","x",IF($C115="","",IF(OR(AND(H115="NP",H116="NP"),AND(H115="DNF",H116="DNF")),H115,IF(AND(H115="NP",H116="DNF"),H115,IF(AND(H115="DNF",H116="NP"),H116,MIN(H115,H116))))))</f>
        <v/>
      </c>
      <c r="L115" s="744" t="str">
        <f>IF('Start - jaro'!Q6="","","x")</f>
        <v/>
      </c>
      <c r="M115" s="787">
        <v>76</v>
      </c>
      <c r="N115" s="795" t="str">
        <f>IF('Start - jaro'!O6="","",'Start - jaro'!O6)</f>
        <v/>
      </c>
      <c r="O115" s="79" t="s">
        <v>52</v>
      </c>
      <c r="P115" s="82"/>
      <c r="Q115" s="83"/>
      <c r="R115" s="173"/>
      <c r="S115" s="179" t="str">
        <f>IF($N115="","",IF(OR($P115="DNF",$Q115="DNF",$R115="DNF"),"DNF",IF(OR($P115="NP",$Q115="NP",$R115="NP"),"NP",IF(ISERROR(MEDIAN($P115:$R115)),"DNF",IF(COUNT($P115:$R115)&lt;3,MAX($P115:$R115),MEDIAN($P115:$R115))))))</f>
        <v/>
      </c>
      <c r="T115" s="758" t="str">
        <f>IF($L115="x","x",IF($N115="","",IF(OR(U115="NP",U115="DNF"),IF(U115="NP",MAX(Oblast4)+COUNTIF(($J$12:$J$154),MAX(Oblast4))+COUNTIF(($U$12:$U$154),MAX(Oblast4)),MAX(Oblast4)+COUNTIF(($J$12:$J$154),MAX(Oblast4))+COUNTIF(($U$12:$U$154),MAX(Oblast4))+COUNTIF(($J$12:$J$154),"NP")+COUNTIF(($U$12:$U$154),"NP")),U115)))</f>
        <v/>
      </c>
      <c r="U115" s="790" t="str">
        <f>IF($L115="x","x",IF($N115="","",IF(OR(V115="NP",V115="DNF"),V115,RANK(V115,Oblast3,1))))</f>
        <v/>
      </c>
      <c r="V115" s="791" t="str">
        <f>IF($L115="x","x",IF($N115="","",IF(OR(AND(S115="NP",S116="NP"),AND(S115="DNF",S116="DNF")),S115,IF(AND(S115="NP",S116="DNF"),S115,IF(AND(S115="DNF",S116="NP"),S116,MIN(S115,S116))))))</f>
        <v/>
      </c>
    </row>
    <row r="116" spans="1:22" ht="19.899999999999999" customHeight="1" thickBot="1" x14ac:dyDescent="0.25">
      <c r="A116" s="744"/>
      <c r="B116" s="784"/>
      <c r="C116" s="796"/>
      <c r="D116" s="80" t="s">
        <v>53</v>
      </c>
      <c r="E116" s="84"/>
      <c r="F116" s="85"/>
      <c r="G116" s="177"/>
      <c r="H116" s="180" t="str">
        <f>IF($C115="","",IF(OR($E116="DNF",$F116="DNF",$G116="DNF"),"DNF",IF(OR($E116="NP",$F116="NP",$G116="NP"),"NP",IF(ISERROR(MEDIAN($E116:$G116)),"DNF",IF(COUNT($E116:$G116)&lt;3,MAX($E116:$G116),MEDIAN($E116:$G116))))))</f>
        <v/>
      </c>
      <c r="I116" s="759"/>
      <c r="J116" s="790"/>
      <c r="K116" s="791"/>
      <c r="L116" s="744"/>
      <c r="M116" s="784"/>
      <c r="N116" s="796"/>
      <c r="O116" s="80" t="s">
        <v>53</v>
      </c>
      <c r="P116" s="84"/>
      <c r="Q116" s="85"/>
      <c r="R116" s="177"/>
      <c r="S116" s="180" t="str">
        <f>IF($N115="","",IF(OR($P116="DNF",$Q116="DNF",$R116="DNF"),"DNF",IF(OR($P116="NP",$Q116="NP",$R116="NP"),"NP",IF(ISERROR(MEDIAN($P116:$R116)),"DNF",IF(COUNT($P116:$R116)&lt;3,MAX($P116:$R116),MEDIAN($P116:$R116))))))</f>
        <v/>
      </c>
      <c r="T116" s="759"/>
      <c r="U116" s="790"/>
      <c r="V116" s="791"/>
    </row>
    <row r="117" spans="1:22" ht="19.899999999999999" customHeight="1" x14ac:dyDescent="0.2">
      <c r="A117" s="744" t="str">
        <f>IF('Start - jaro'!M22="","","x")</f>
        <v/>
      </c>
      <c r="B117" s="787">
        <v>67</v>
      </c>
      <c r="C117" s="795" t="str">
        <f>IF('Start - jaro'!K22="","",'Start - jaro'!K22)</f>
        <v/>
      </c>
      <c r="D117" s="79" t="s">
        <v>52</v>
      </c>
      <c r="E117" s="82"/>
      <c r="F117" s="83"/>
      <c r="G117" s="173"/>
      <c r="H117" s="179" t="str">
        <f>IF($C117="","",IF(OR($E117="DNF",$F117="DNF",$G117="DNF"),"DNF",IF(OR($E117="NP",$F117="NP",$G117="NP"),"NP",IF(ISERROR(MEDIAN($E117:$G117)),"DNF",IF(COUNT($E117:$G117)&lt;3,MAX($E117:$G117),MEDIAN($E117:$G117))))))</f>
        <v/>
      </c>
      <c r="I117" s="758" t="str">
        <f>IF($A117="x","x",IF($C117="","",IF(OR(J117="NP",J117="DNF"),IF(J117="NP",MAX(Oblast4)+COUNTIF(($J$12:$J$154),MAX(Oblast4))+COUNTIF(($U$12:$U$154),MAX(Oblast4)),MAX(Oblast4)+COUNTIF(($J$12:$J$154),MAX(Oblast4))+COUNTIF(($U$12:$U$154),MAX(Oblast4))+COUNTIF(($J$12:$J$154),"NP")+COUNTIF(($U$12:$U$154),"NP")),J117)))</f>
        <v/>
      </c>
      <c r="J117" s="790" t="str">
        <f>IF($A117="x","x",IF($C117="","",IF(OR(K117="NP",K117="DNF"),K117,RANK(K117,Oblast3,1))))</f>
        <v/>
      </c>
      <c r="K117" s="791" t="str">
        <f>IF($A117="x","x",IF($C117="","",IF(OR(AND(H117="NP",H118="NP"),AND(H117="DNF",H118="DNF")),H117,IF(AND(H117="NP",H118="DNF"),H117,IF(AND(H117="DNF",H118="NP"),H118,MIN(H117,H118))))))</f>
        <v/>
      </c>
      <c r="L117" s="744" t="str">
        <f>IF('Start - jaro'!Q7="","","x")</f>
        <v/>
      </c>
      <c r="M117" s="787">
        <v>77</v>
      </c>
      <c r="N117" s="795" t="str">
        <f>IF('Start - jaro'!O7="","",'Start - jaro'!O7)</f>
        <v/>
      </c>
      <c r="O117" s="79" t="s">
        <v>52</v>
      </c>
      <c r="P117" s="82"/>
      <c r="Q117" s="83"/>
      <c r="R117" s="173"/>
      <c r="S117" s="179" t="str">
        <f>IF($N117="","",IF(OR($P117="DNF",$Q117="DNF",$R117="DNF"),"DNF",IF(OR($P117="NP",$Q117="NP",$R117="NP"),"NP",IF(ISERROR(MEDIAN($P117:$R117)),"DNF",IF(COUNT($P117:$R117)&lt;3,MAX($P117:$R117),MEDIAN($P117:$R117))))))</f>
        <v/>
      </c>
      <c r="T117" s="758" t="str">
        <f>IF($L117="x","x",IF($N117="","",IF(OR(U117="NP",U117="DNF"),IF(U117="NP",MAX(Oblast4)+COUNTIF(($J$12:$J$154),MAX(Oblast4))+COUNTIF(($U$12:$U$154),MAX(Oblast4)),MAX(Oblast4)+COUNTIF(($J$12:$J$154),MAX(Oblast4))+COUNTIF(($U$12:$U$154),MAX(Oblast4))+COUNTIF(($J$12:$J$154),"NP")+COUNTIF(($U$12:$U$154),"NP")),U117)))</f>
        <v/>
      </c>
      <c r="U117" s="790" t="str">
        <f>IF($L117="x","x",IF($N117="","",IF(OR(V117="NP",V117="DNF"),V117,RANK(V117,Oblast3,1))))</f>
        <v/>
      </c>
      <c r="V117" s="791" t="str">
        <f>IF($L117="x","x",IF($N117="","",IF(OR(AND(S117="NP",S118="NP"),AND(S117="DNF",S118="DNF")),S117,IF(AND(S117="NP",S118="DNF"),S117,IF(AND(S117="DNF",S118="NP"),S118,MIN(S117,S118))))))</f>
        <v/>
      </c>
    </row>
    <row r="118" spans="1:22" ht="19.899999999999999" customHeight="1" thickBot="1" x14ac:dyDescent="0.25">
      <c r="A118" s="744"/>
      <c r="B118" s="784"/>
      <c r="C118" s="796"/>
      <c r="D118" s="80" t="s">
        <v>53</v>
      </c>
      <c r="E118" s="84"/>
      <c r="F118" s="85"/>
      <c r="G118" s="177"/>
      <c r="H118" s="180" t="str">
        <f>IF($C117="","",IF(OR($E118="DNF",$F118="DNF",$G118="DNF"),"DNF",IF(OR($E118="NP",$F118="NP",$G118="NP"),"NP",IF(ISERROR(MEDIAN($E118:$G118)),"DNF",IF(COUNT($E118:$G118)&lt;3,MAX($E118:$G118),MEDIAN($E118:$G118))))))</f>
        <v/>
      </c>
      <c r="I118" s="759"/>
      <c r="J118" s="790"/>
      <c r="K118" s="791"/>
      <c r="L118" s="744"/>
      <c r="M118" s="784"/>
      <c r="N118" s="796"/>
      <c r="O118" s="80" t="s">
        <v>53</v>
      </c>
      <c r="P118" s="84"/>
      <c r="Q118" s="85"/>
      <c r="R118" s="177"/>
      <c r="S118" s="180" t="str">
        <f>IF($N117="","",IF(OR($P118="DNF",$Q118="DNF",$R118="DNF"),"DNF",IF(OR($P118="NP",$Q118="NP",$R118="NP"),"NP",IF(ISERROR(MEDIAN($P118:$R118)),"DNF",IF(COUNT($P118:$R118)&lt;3,MAX($P118:$R118),MEDIAN($P118:$R118))))))</f>
        <v/>
      </c>
      <c r="T118" s="759"/>
      <c r="U118" s="790"/>
      <c r="V118" s="791"/>
    </row>
    <row r="119" spans="1:22" ht="19.899999999999999" customHeight="1" x14ac:dyDescent="0.2">
      <c r="A119" s="744" t="str">
        <f>IF('Start - jaro'!M23="","","x")</f>
        <v/>
      </c>
      <c r="B119" s="787">
        <v>68</v>
      </c>
      <c r="C119" s="795" t="str">
        <f>IF('Start - jaro'!K23="","",'Start - jaro'!K23)</f>
        <v/>
      </c>
      <c r="D119" s="79" t="s">
        <v>52</v>
      </c>
      <c r="E119" s="82"/>
      <c r="F119" s="83"/>
      <c r="G119" s="173"/>
      <c r="H119" s="179" t="str">
        <f>IF($C119="","",IF(OR($E119="DNF",$F119="DNF",$G119="DNF"),"DNF",IF(OR($E119="NP",$F119="NP",$G119="NP"),"NP",IF(ISERROR(MEDIAN($E119:$G119)),"DNF",IF(COUNT($E119:$G119)&lt;3,MAX($E119:$G119),MEDIAN($E119:$G119))))))</f>
        <v/>
      </c>
      <c r="I119" s="758" t="str">
        <f>IF($A119="x","x",IF($C119="","",IF(OR(J119="NP",J119="DNF"),IF(J119="NP",MAX(Oblast4)+COUNTIF(($J$12:$J$154),MAX(Oblast4))+COUNTIF(($U$12:$U$154),MAX(Oblast4)),MAX(Oblast4)+COUNTIF(($J$12:$J$154),MAX(Oblast4))+COUNTIF(($U$12:$U$154),MAX(Oblast4))+COUNTIF(($J$12:$J$154),"NP")+COUNTIF(($U$12:$U$154),"NP")),J119)))</f>
        <v/>
      </c>
      <c r="J119" s="790" t="str">
        <f>IF($A119="x","x",IF($C119="","",IF(OR(K119="NP",K119="DNF"),K119,RANK(K119,Oblast3,1))))</f>
        <v/>
      </c>
      <c r="K119" s="791" t="str">
        <f>IF($A119="x","x",IF($C119="","",IF(OR(AND(H119="NP",H120="NP"),AND(H119="DNF",H120="DNF")),H119,IF(AND(H119="NP",H120="DNF"),H119,IF(AND(H119="DNF",H120="NP"),H120,MIN(H119,H120))))))</f>
        <v/>
      </c>
      <c r="L119" s="744" t="str">
        <f>IF('Start - jaro'!Q8="","","x")</f>
        <v/>
      </c>
      <c r="M119" s="787">
        <v>78</v>
      </c>
      <c r="N119" s="795" t="str">
        <f>IF('Start - jaro'!O8="","",'Start - jaro'!O8)</f>
        <v/>
      </c>
      <c r="O119" s="79" t="s">
        <v>52</v>
      </c>
      <c r="P119" s="82"/>
      <c r="Q119" s="83"/>
      <c r="R119" s="173"/>
      <c r="S119" s="179" t="str">
        <f>IF($N119="","",IF(OR($P119="DNF",$Q119="DNF",$R119="DNF"),"DNF",IF(OR($P119="NP",$Q119="NP",$R119="NP"),"NP",IF(ISERROR(MEDIAN($P119:$R119)),"DNF",IF(COUNT($P119:$R119)&lt;3,MAX($P119:$R119),MEDIAN($P119:$R119))))))</f>
        <v/>
      </c>
      <c r="T119" s="758" t="str">
        <f>IF($L119="x","x",IF($N119="","",IF(OR(U119="NP",U119="DNF"),IF(U119="NP",MAX(Oblast4)+COUNTIF(($J$12:$J$154),MAX(Oblast4))+COUNTIF(($U$12:$U$154),MAX(Oblast4)),MAX(Oblast4)+COUNTIF(($J$12:$J$154),MAX(Oblast4))+COUNTIF(($U$12:$U$154),MAX(Oblast4))+COUNTIF(($J$12:$J$154),"NP")+COUNTIF(($U$12:$U$154),"NP")),U119)))</f>
        <v/>
      </c>
      <c r="U119" s="790" t="str">
        <f>IF($L119="x","x",IF($N119="","",IF(OR(V119="NP",V119="DNF"),V119,RANK(V119,Oblast3,1))))</f>
        <v/>
      </c>
      <c r="V119" s="791" t="str">
        <f>IF($L119="x","x",IF($N119="","",IF(OR(AND(S119="NP",S120="NP"),AND(S119="DNF",S120="DNF")),S119,IF(AND(S119="NP",S120="DNF"),S119,IF(AND(S119="DNF",S120="NP"),S120,MIN(S119,S120))))))</f>
        <v/>
      </c>
    </row>
    <row r="120" spans="1:22" ht="19.899999999999999" customHeight="1" thickBot="1" x14ac:dyDescent="0.25">
      <c r="A120" s="744"/>
      <c r="B120" s="784"/>
      <c r="C120" s="796"/>
      <c r="D120" s="80" t="s">
        <v>53</v>
      </c>
      <c r="E120" s="84"/>
      <c r="F120" s="85"/>
      <c r="G120" s="177"/>
      <c r="H120" s="180" t="str">
        <f>IF($C119="","",IF(OR($E120="DNF",$F120="DNF",$G120="DNF"),"DNF",IF(OR($E120="NP",$F120="NP",$G120="NP"),"NP",IF(ISERROR(MEDIAN($E120:$G120)),"DNF",IF(COUNT($E120:$G120)&lt;3,MAX($E120:$G120),MEDIAN($E120:$G120))))))</f>
        <v/>
      </c>
      <c r="I120" s="759"/>
      <c r="J120" s="790"/>
      <c r="K120" s="791"/>
      <c r="L120" s="744"/>
      <c r="M120" s="784"/>
      <c r="N120" s="796"/>
      <c r="O120" s="80" t="s">
        <v>53</v>
      </c>
      <c r="P120" s="84"/>
      <c r="Q120" s="85"/>
      <c r="R120" s="177"/>
      <c r="S120" s="180" t="str">
        <f>IF($N119="","",IF(OR($P120="DNF",$Q120="DNF",$R120="DNF"),"DNF",IF(OR($P120="NP",$Q120="NP",$R120="NP"),"NP",IF(ISERROR(MEDIAN($P120:$R120)),"DNF",IF(COUNT($P120:$R120)&lt;3,MAX($P120:$R120),MEDIAN($P120:$R120))))))</f>
        <v/>
      </c>
      <c r="T120" s="759"/>
      <c r="U120" s="790"/>
      <c r="V120" s="791"/>
    </row>
    <row r="121" spans="1:22" ht="19.899999999999999" customHeight="1" x14ac:dyDescent="0.2">
      <c r="A121" s="744" t="str">
        <f>IF('Start - jaro'!M24="","","x")</f>
        <v/>
      </c>
      <c r="B121" s="787">
        <v>69</v>
      </c>
      <c r="C121" s="795" t="str">
        <f>IF('Start - jaro'!K24="","",'Start - jaro'!K24)</f>
        <v/>
      </c>
      <c r="D121" s="79" t="s">
        <v>52</v>
      </c>
      <c r="E121" s="82"/>
      <c r="F121" s="83"/>
      <c r="G121" s="173"/>
      <c r="H121" s="179" t="str">
        <f>IF($C121="","",IF(OR($E121="DNF",$F121="DNF",$G121="DNF"),"DNF",IF(OR($E121="NP",$F121="NP",$G121="NP"),"NP",IF(ISERROR(MEDIAN($E121:$G121)),"DNF",IF(COUNT($E121:$G121)&lt;3,MAX($E121:$G121),MEDIAN($E121:$G121))))))</f>
        <v/>
      </c>
      <c r="I121" s="758" t="str">
        <f>IF($A121="x","x",IF($C121="","",IF(OR(J121="NP",J121="DNF"),IF(J121="NP",MAX(Oblast4)+COUNTIF(($J$12:$J$154),MAX(Oblast4))+COUNTIF(($U$12:$U$154),MAX(Oblast4)),MAX(Oblast4)+COUNTIF(($J$12:$J$154),MAX(Oblast4))+COUNTIF(($U$12:$U$154),MAX(Oblast4))+COUNTIF(($J$12:$J$154),"NP")+COUNTIF(($U$12:$U$154),"NP")),J121)))</f>
        <v/>
      </c>
      <c r="J121" s="790" t="str">
        <f>IF($A121="x","x",IF($C121="","",IF(OR(K121="NP",K121="DNF"),K121,RANK(K121,Oblast3,1))))</f>
        <v/>
      </c>
      <c r="K121" s="791" t="str">
        <f>IF($A121="x","x",IF($C121="","",IF(OR(AND(H121="NP",H122="NP"),AND(H121="DNF",H122="DNF")),H121,IF(AND(H121="NP",H122="DNF"),H121,IF(AND(H121="DNF",H122="NP"),H122,MIN(H121,H122))))))</f>
        <v/>
      </c>
      <c r="L121" s="744" t="str">
        <f>IF('Start - jaro'!Q9="","","x")</f>
        <v/>
      </c>
      <c r="M121" s="787">
        <v>79</v>
      </c>
      <c r="N121" s="795" t="str">
        <f>IF('Start - jaro'!O9="","",'Start - jaro'!O9)</f>
        <v/>
      </c>
      <c r="O121" s="79" t="s">
        <v>52</v>
      </c>
      <c r="P121" s="82"/>
      <c r="Q121" s="83"/>
      <c r="R121" s="173"/>
      <c r="S121" s="179" t="str">
        <f>IF($N121="","",IF(OR($P121="DNF",$Q121="DNF",$R121="DNF"),"DNF",IF(OR($P121="NP",$Q121="NP",$R121="NP"),"NP",IF(ISERROR(MEDIAN($P121:$R121)),"DNF",IF(COUNT($P121:$R121)&lt;3,MAX($P121:$R121),MEDIAN($P121:$R121))))))</f>
        <v/>
      </c>
      <c r="T121" s="758" t="str">
        <f>IF($L121="x","x",IF($N121="","",IF(OR(U121="NP",U121="DNF"),IF(U121="NP",MAX(Oblast4)+COUNTIF(($J$12:$J$154),MAX(Oblast4))+COUNTIF(($U$12:$U$154),MAX(Oblast4)),MAX(Oblast4)+COUNTIF(($J$12:$J$154),MAX(Oblast4))+COUNTIF(($U$12:$U$154),MAX(Oblast4))+COUNTIF(($J$12:$J$154),"NP")+COUNTIF(($U$12:$U$154),"NP")),U121)))</f>
        <v/>
      </c>
      <c r="U121" s="790" t="str">
        <f>IF($L121="x","x",IF($N121="","",IF(OR(V121="NP",V121="DNF"),V121,RANK(V121,Oblast3,1))))</f>
        <v/>
      </c>
      <c r="V121" s="791" t="str">
        <f>IF($L121="x","x",IF($N121="","",IF(OR(AND(S121="NP",S122="NP"),AND(S121="DNF",S122="DNF")),S121,IF(AND(S121="NP",S122="DNF"),S121,IF(AND(S121="DNF",S122="NP"),S122,MIN(S121,S122))))))</f>
        <v/>
      </c>
    </row>
    <row r="122" spans="1:22" ht="19.899999999999999" customHeight="1" thickBot="1" x14ac:dyDescent="0.25">
      <c r="A122" s="744"/>
      <c r="B122" s="784"/>
      <c r="C122" s="796"/>
      <c r="D122" s="80" t="s">
        <v>53</v>
      </c>
      <c r="E122" s="84"/>
      <c r="F122" s="85"/>
      <c r="G122" s="177"/>
      <c r="H122" s="180" t="str">
        <f>IF($C121="","",IF(OR($E122="DNF",$F122="DNF",$G122="DNF"),"DNF",IF(OR($E122="NP",$F122="NP",$G122="NP"),"NP",IF(ISERROR(MEDIAN($E122:$G122)),"DNF",IF(COUNT($E122:$G122)&lt;3,MAX($E122:$G122),MEDIAN($E122:$G122))))))</f>
        <v/>
      </c>
      <c r="I122" s="759"/>
      <c r="J122" s="790"/>
      <c r="K122" s="791"/>
      <c r="L122" s="744"/>
      <c r="M122" s="784"/>
      <c r="N122" s="796"/>
      <c r="O122" s="80" t="s">
        <v>53</v>
      </c>
      <c r="P122" s="84"/>
      <c r="Q122" s="85"/>
      <c r="R122" s="177"/>
      <c r="S122" s="180" t="str">
        <f>IF($N121="","",IF(OR($P122="DNF",$Q122="DNF",$R122="DNF"),"DNF",IF(OR($P122="NP",$Q122="NP",$R122="NP"),"NP",IF(ISERROR(MEDIAN($P122:$R122)),"DNF",IF(COUNT($P122:$R122)&lt;3,MAX($P122:$R122),MEDIAN($P122:$R122))))))</f>
        <v/>
      </c>
      <c r="T122" s="759"/>
      <c r="U122" s="790"/>
      <c r="V122" s="791"/>
    </row>
    <row r="123" spans="1:22" ht="19.899999999999999" customHeight="1" x14ac:dyDescent="0.2">
      <c r="A123" s="744" t="str">
        <f>IF('Start - jaro'!M25="","","x")</f>
        <v/>
      </c>
      <c r="B123" s="783">
        <v>70</v>
      </c>
      <c r="C123" s="809" t="str">
        <f>IF('Start - jaro'!K25="","",'Start - jaro'!K25)</f>
        <v/>
      </c>
      <c r="D123" s="81" t="s">
        <v>52</v>
      </c>
      <c r="E123" s="86"/>
      <c r="F123" s="87"/>
      <c r="G123" s="178"/>
      <c r="H123" s="179" t="str">
        <f>IF($C123="","",IF(OR($E123="DNF",$F123="DNF",$G123="DNF"),"DNF",IF(OR($E123="NP",$F123="NP",$G123="NP"),"NP",IF(ISERROR(MEDIAN($E123:$G123)),"DNF",IF(COUNT($E123:$G123)&lt;3,MAX($E123:$G123),MEDIAN($E123:$G123))))))</f>
        <v/>
      </c>
      <c r="I123" s="758" t="str">
        <f>IF($A123="x","x",IF($C123="","",IF(OR(J123="NP",J123="DNF"),IF(J123="NP",MAX(Oblast4)+COUNTIF(($J$12:$J$154),MAX(Oblast4))+COUNTIF(($U$12:$U$154),MAX(Oblast4)),MAX(Oblast4)+COUNTIF(($J$12:$J$154),MAX(Oblast4))+COUNTIF(($U$12:$U$154),MAX(Oblast4))+COUNTIF(($J$12:$J$154),"NP")+COUNTIF(($U$12:$U$154),"NP")),J123)))</f>
        <v/>
      </c>
      <c r="J123" s="790" t="str">
        <f>IF($A123="x","x",IF($C123="","",IF(OR(K123="NP",K123="DNF"),K123,RANK(K123,Oblast3,1))))</f>
        <v/>
      </c>
      <c r="K123" s="791" t="str">
        <f>IF($A123="x","x",IF($C123="","",IF(OR(AND(H123="NP",H124="NP"),AND(H123="DNF",H124="DNF")),H123,IF(AND(H123="NP",H124="DNF"),H123,IF(AND(H123="DNF",H124="NP"),H124,MIN(H123,H124))))))</f>
        <v/>
      </c>
      <c r="L123" s="744" t="str">
        <f>IF('Start - jaro'!Q10="","","x")</f>
        <v/>
      </c>
      <c r="M123" s="783">
        <v>80</v>
      </c>
      <c r="N123" s="809" t="str">
        <f>IF('Start - jaro'!O10="","",'Start - jaro'!O10)</f>
        <v/>
      </c>
      <c r="O123" s="81" t="s">
        <v>52</v>
      </c>
      <c r="P123" s="86"/>
      <c r="Q123" s="87"/>
      <c r="R123" s="178"/>
      <c r="S123" s="179" t="str">
        <f>IF($N123="","",IF(OR($P123="DNF",$Q123="DNF",$R123="DNF"),"DNF",IF(OR($P123="NP",$Q123="NP",$R123="NP"),"NP",IF(ISERROR(MEDIAN($P123:$R123)),"DNF",IF(COUNT($P123:$R123)&lt;3,MAX($P123:$R123),MEDIAN($P123:$R123))))))</f>
        <v/>
      </c>
      <c r="T123" s="758" t="str">
        <f>IF($L123="x","x",IF($N123="","",IF(OR(U123="NP",U123="DNF"),IF(U123="NP",MAX(Oblast4)+COUNTIF(($J$12:$J$154),MAX(Oblast4))+COUNTIF(($U$12:$U$154),MAX(Oblast4)),MAX(Oblast4)+COUNTIF(($J$12:$J$154),MAX(Oblast4))+COUNTIF(($U$12:$U$154),MAX(Oblast4))+COUNTIF(($J$12:$J$154),"NP")+COUNTIF(($U$12:$U$154),"NP")),U123)))</f>
        <v/>
      </c>
      <c r="U123" s="790" t="str">
        <f>IF($L123="x","x",IF($N123="","",IF(OR(V123="NP",V123="DNF"),V123,RANK(V123,Oblast3,1))))</f>
        <v/>
      </c>
      <c r="V123" s="791" t="str">
        <f>IF($L123="x","x",IF($N123="","",IF(OR(AND(S123="NP",S124="NP"),AND(S123="DNF",S124="DNF")),S123,IF(AND(S123="NP",S124="DNF"),S123,IF(AND(S123="DNF",S124="NP"),S124,MIN(S123,S124))))))</f>
        <v/>
      </c>
    </row>
    <row r="124" spans="1:22" ht="19.899999999999999" customHeight="1" thickBot="1" x14ac:dyDescent="0.25">
      <c r="A124" s="744"/>
      <c r="B124" s="784"/>
      <c r="C124" s="796"/>
      <c r="D124" s="80" t="s">
        <v>53</v>
      </c>
      <c r="E124" s="84"/>
      <c r="F124" s="85"/>
      <c r="G124" s="177"/>
      <c r="H124" s="180" t="str">
        <f>IF($C123="","",IF(OR($E124="DNF",$F124="DNF",$G124="DNF"),"DNF",IF(OR($E124="NP",$F124="NP",$G124="NP"),"NP",IF(ISERROR(MEDIAN($E124:$G124)),"DNF",IF(COUNT($E124:$G124)&lt;3,MAX($E124:$G124),MEDIAN($E124:$G124))))))</f>
        <v/>
      </c>
      <c r="I124" s="759"/>
      <c r="J124" s="792"/>
      <c r="K124" s="793"/>
      <c r="L124" s="794"/>
      <c r="M124" s="784"/>
      <c r="N124" s="796"/>
      <c r="O124" s="80" t="s">
        <v>53</v>
      </c>
      <c r="P124" s="84"/>
      <c r="Q124" s="85"/>
      <c r="R124" s="177"/>
      <c r="S124" s="180" t="str">
        <f>IF($N123="","",IF(OR($P124="DNF",$Q124="DNF",$R124="DNF"),"DNF",IF(OR($P124="NP",$Q124="NP",$R124="NP"),"NP",IF(ISERROR(MEDIAN($P124:$R124)),"DNF",IF(COUNT($P124:$R124)&lt;3,MAX($P124:$R124),MEDIAN($P124:$R124))))))</f>
        <v/>
      </c>
      <c r="T124" s="759"/>
      <c r="U124" s="790"/>
      <c r="V124" s="791"/>
    </row>
    <row r="125" spans="1:22" ht="15" customHeight="1" x14ac:dyDescent="0.2">
      <c r="B125" s="819" t="s">
        <v>107</v>
      </c>
      <c r="C125" s="820"/>
      <c r="D125" s="820"/>
      <c r="E125" s="820"/>
      <c r="F125" s="820"/>
      <c r="G125" s="820"/>
      <c r="H125" s="820"/>
      <c r="I125" s="820"/>
      <c r="J125" s="155"/>
      <c r="K125" s="155"/>
      <c r="L125" s="155"/>
      <c r="M125" s="155"/>
      <c r="N125" s="749"/>
      <c r="O125" s="749"/>
      <c r="P125" s="749"/>
      <c r="Q125" s="749"/>
      <c r="R125" s="749"/>
      <c r="S125" s="749"/>
      <c r="T125" s="750"/>
    </row>
    <row r="126" spans="1:22" ht="15" customHeight="1" x14ac:dyDescent="0.2">
      <c r="B126" s="821"/>
      <c r="C126" s="822"/>
      <c r="D126" s="822"/>
      <c r="E126" s="822"/>
      <c r="F126" s="822"/>
      <c r="G126" s="822"/>
      <c r="H126" s="822"/>
      <c r="I126" s="822"/>
      <c r="J126" s="156"/>
      <c r="K126" s="156"/>
      <c r="L126" s="156"/>
      <c r="M126" s="156"/>
      <c r="N126" s="751"/>
      <c r="O126" s="751"/>
      <c r="P126" s="751"/>
      <c r="Q126" s="751"/>
      <c r="R126" s="751"/>
      <c r="S126" s="751"/>
      <c r="T126" s="752"/>
    </row>
    <row r="127" spans="1:22" ht="15" customHeight="1" x14ac:dyDescent="0.2">
      <c r="B127" s="821"/>
      <c r="C127" s="822"/>
      <c r="D127" s="822"/>
      <c r="E127" s="822"/>
      <c r="F127" s="822"/>
      <c r="G127" s="822"/>
      <c r="H127" s="822"/>
      <c r="I127" s="822"/>
      <c r="J127" s="156"/>
      <c r="K127" s="156"/>
      <c r="L127" s="156"/>
      <c r="M127" s="156"/>
      <c r="N127" s="751"/>
      <c r="O127" s="751"/>
      <c r="P127" s="751"/>
      <c r="Q127" s="751"/>
      <c r="R127" s="751"/>
      <c r="S127" s="751"/>
      <c r="T127" s="752"/>
    </row>
    <row r="128" spans="1:22" ht="19.899999999999999" customHeight="1" thickBot="1" x14ac:dyDescent="0.25">
      <c r="B128" s="823" t="s">
        <v>106</v>
      </c>
      <c r="C128" s="824"/>
      <c r="D128" s="824"/>
      <c r="E128" s="824"/>
      <c r="F128" s="824"/>
      <c r="G128" s="824"/>
      <c r="H128" s="824"/>
      <c r="I128" s="824"/>
      <c r="J128" s="154"/>
      <c r="K128" s="154"/>
      <c r="L128" s="154"/>
      <c r="M128" s="154"/>
      <c r="N128" s="817"/>
      <c r="O128" s="817"/>
      <c r="P128" s="817"/>
      <c r="Q128" s="817"/>
      <c r="R128" s="817"/>
      <c r="S128" s="817"/>
      <c r="T128" s="818"/>
    </row>
    <row r="129" spans="1:22" ht="15" customHeight="1" x14ac:dyDescent="0.2">
      <c r="B129" s="797" t="s">
        <v>105</v>
      </c>
      <c r="C129" s="798"/>
      <c r="D129" s="799"/>
      <c r="E129" s="803" t="s">
        <v>33</v>
      </c>
      <c r="F129" s="804"/>
      <c r="G129" s="804"/>
      <c r="H129" s="804"/>
      <c r="I129" s="805"/>
      <c r="J129" s="100"/>
      <c r="K129" s="101"/>
      <c r="L129" s="102"/>
      <c r="M129" s="797" t="s">
        <v>105</v>
      </c>
      <c r="N129" s="798"/>
      <c r="O129" s="799"/>
      <c r="P129" s="803" t="s">
        <v>33</v>
      </c>
      <c r="Q129" s="804"/>
      <c r="R129" s="804"/>
      <c r="S129" s="804"/>
      <c r="T129" s="805"/>
    </row>
    <row r="130" spans="1:22" ht="15" customHeight="1" x14ac:dyDescent="0.2">
      <c r="B130" s="797"/>
      <c r="C130" s="798"/>
      <c r="D130" s="799"/>
      <c r="E130" s="803"/>
      <c r="F130" s="804"/>
      <c r="G130" s="804"/>
      <c r="H130" s="804"/>
      <c r="I130" s="805"/>
      <c r="J130" s="97"/>
      <c r="K130" s="98"/>
      <c r="L130" s="103"/>
      <c r="M130" s="797"/>
      <c r="N130" s="798"/>
      <c r="O130" s="799"/>
      <c r="P130" s="803"/>
      <c r="Q130" s="804"/>
      <c r="R130" s="804"/>
      <c r="S130" s="804"/>
      <c r="T130" s="805"/>
    </row>
    <row r="131" spans="1:22" ht="15" customHeight="1" thickBot="1" x14ac:dyDescent="0.25">
      <c r="B131" s="800"/>
      <c r="C131" s="801"/>
      <c r="D131" s="802"/>
      <c r="E131" s="806"/>
      <c r="F131" s="807"/>
      <c r="G131" s="807"/>
      <c r="H131" s="807"/>
      <c r="I131" s="808"/>
      <c r="J131" s="97"/>
      <c r="K131" s="98"/>
      <c r="L131" s="103"/>
      <c r="M131" s="800"/>
      <c r="N131" s="801"/>
      <c r="O131" s="802"/>
      <c r="P131" s="806"/>
      <c r="Q131" s="807"/>
      <c r="R131" s="807"/>
      <c r="S131" s="807"/>
      <c r="T131" s="808"/>
    </row>
    <row r="132" spans="1:22" ht="15" customHeight="1" x14ac:dyDescent="0.2">
      <c r="B132" s="777" t="str">
        <f>"KATEGORIE: "&amp;'Start - podzim'!$N$2</f>
        <v>KATEGORIE: STARŠÍ</v>
      </c>
      <c r="C132" s="778"/>
      <c r="D132" s="779"/>
      <c r="E132" s="812" t="s">
        <v>45</v>
      </c>
      <c r="F132" s="816" t="s">
        <v>46</v>
      </c>
      <c r="G132" s="816" t="s">
        <v>47</v>
      </c>
      <c r="H132" s="813" t="s">
        <v>48</v>
      </c>
      <c r="I132" s="814" t="s">
        <v>44</v>
      </c>
      <c r="J132" s="104"/>
      <c r="K132" s="105"/>
      <c r="L132" s="106"/>
      <c r="M132" s="777" t="str">
        <f>"KATEGORIE: "&amp;'Start - podzim'!$N$2</f>
        <v>KATEGORIE: STARŠÍ</v>
      </c>
      <c r="N132" s="778"/>
      <c r="O132" s="779"/>
      <c r="P132" s="812" t="s">
        <v>45</v>
      </c>
      <c r="Q132" s="816" t="s">
        <v>46</v>
      </c>
      <c r="R132" s="816" t="s">
        <v>47</v>
      </c>
      <c r="S132" s="813" t="s">
        <v>48</v>
      </c>
      <c r="T132" s="814" t="s">
        <v>44</v>
      </c>
    </row>
    <row r="133" spans="1:22" ht="15" customHeight="1" x14ac:dyDescent="0.2">
      <c r="B133" s="780"/>
      <c r="C133" s="781"/>
      <c r="D133" s="782"/>
      <c r="E133" s="725"/>
      <c r="F133" s="721"/>
      <c r="G133" s="721"/>
      <c r="H133" s="727"/>
      <c r="I133" s="814"/>
      <c r="J133" s="104"/>
      <c r="K133" s="105"/>
      <c r="L133" s="106"/>
      <c r="M133" s="780"/>
      <c r="N133" s="781"/>
      <c r="O133" s="782"/>
      <c r="P133" s="725"/>
      <c r="Q133" s="721"/>
      <c r="R133" s="721"/>
      <c r="S133" s="727"/>
      <c r="T133" s="814"/>
    </row>
    <row r="134" spans="1:22" ht="16.899999999999999" customHeight="1" x14ac:dyDescent="0.2">
      <c r="B134" s="760" t="s">
        <v>49</v>
      </c>
      <c r="C134" s="762" t="s">
        <v>50</v>
      </c>
      <c r="D134" s="719" t="s">
        <v>51</v>
      </c>
      <c r="E134" s="725"/>
      <c r="F134" s="721"/>
      <c r="G134" s="721"/>
      <c r="H134" s="727"/>
      <c r="I134" s="814"/>
      <c r="J134" s="104"/>
      <c r="K134" s="105"/>
      <c r="L134" s="106"/>
      <c r="M134" s="760" t="s">
        <v>49</v>
      </c>
      <c r="N134" s="762" t="s">
        <v>50</v>
      </c>
      <c r="O134" s="719" t="s">
        <v>51</v>
      </c>
      <c r="P134" s="725"/>
      <c r="Q134" s="721"/>
      <c r="R134" s="721"/>
      <c r="S134" s="727"/>
      <c r="T134" s="814"/>
    </row>
    <row r="135" spans="1:22" ht="16.899999999999999" customHeight="1" thickBot="1" x14ac:dyDescent="0.25">
      <c r="B135" s="761"/>
      <c r="C135" s="763"/>
      <c r="D135" s="720"/>
      <c r="E135" s="726"/>
      <c r="F135" s="722"/>
      <c r="G135" s="722"/>
      <c r="H135" s="728"/>
      <c r="I135" s="815"/>
      <c r="J135" s="104"/>
      <c r="K135" s="105"/>
      <c r="L135" s="106"/>
      <c r="M135" s="761"/>
      <c r="N135" s="763"/>
      <c r="O135" s="720"/>
      <c r="P135" s="726"/>
      <c r="Q135" s="722"/>
      <c r="R135" s="722"/>
      <c r="S135" s="728"/>
      <c r="T135" s="815"/>
    </row>
    <row r="136" spans="1:22" ht="19.899999999999999" customHeight="1" x14ac:dyDescent="0.2">
      <c r="A136" s="744" t="str">
        <f>IF('Start - jaro'!Q11="","","x")</f>
        <v/>
      </c>
      <c r="B136" s="787">
        <v>81</v>
      </c>
      <c r="C136" s="810" t="str">
        <f>IF('Start - jaro'!O11="","",'Start - jaro'!O11)</f>
        <v/>
      </c>
      <c r="D136" s="79" t="s">
        <v>52</v>
      </c>
      <c r="E136" s="82"/>
      <c r="F136" s="83"/>
      <c r="G136" s="173"/>
      <c r="H136" s="179" t="str">
        <f>IF($C136="","",IF(OR($E136="DNF",$F136="DNF",$G136="DNF"),"DNF",IF(OR($E136="NP",$F136="NP",$G136="NP"),"NP",IF(ISERROR(MEDIAN($E136:$G136)),"DNF",IF(COUNT($E136:$G136)&lt;3,MAX($E136:$G136),MEDIAN($E136:$G136))))))</f>
        <v/>
      </c>
      <c r="I136" s="758" t="str">
        <f>IF($A136="x","x",IF($C136="","",IF(OR(J136="NP",J136="DNF"),IF(J136="NP",MAX(Oblast4)+COUNTIF(($J$12:$J$154),MAX(Oblast4))+COUNTIF(($U$12:$U$154),MAX(Oblast4)),MAX(Oblast4)+COUNTIF(($J$12:$J$154),MAX(Oblast4))+COUNTIF(($U$12:$U$154),MAX(Oblast4))+COUNTIF(($J$12:$J$154),"NP")+COUNTIF(($U$12:$U$154),"NP")),J136)))</f>
        <v/>
      </c>
      <c r="J136" s="790" t="str">
        <f>IF($A136="x","x",IF($C136="","",IF(OR(K136="NP",K136="DNF"),K136,RANK(K136,Oblast3,1))))</f>
        <v/>
      </c>
      <c r="K136" s="791" t="str">
        <f>IF($A136="x","x",IF($C136="","",IF(OR(AND(H136="NP",H137="NP"),AND(H136="DNF",H137="DNF")),H136,IF(AND(H136="NP",H137="DNF"),H136,IF(AND(H136="DNF",H137="NP"),H137,MIN(H136,H137))))))</f>
        <v/>
      </c>
      <c r="L136" s="744" t="str">
        <f>IF('Start - jaro'!Q21="","","x")</f>
        <v/>
      </c>
      <c r="M136" s="787">
        <v>91</v>
      </c>
      <c r="N136" s="810" t="str">
        <f>IF('Start - jaro'!O21="","",'Start - jaro'!O21)</f>
        <v/>
      </c>
      <c r="O136" s="79" t="s">
        <v>52</v>
      </c>
      <c r="P136" s="82"/>
      <c r="Q136" s="83"/>
      <c r="R136" s="173"/>
      <c r="S136" s="179" t="str">
        <f>IF($N136="","",IF(OR($P136="DNF",$Q136="DNF",$R136="DNF"),"DNF",IF(OR($P136="NP",$Q136="NP",$R136="NP"),"NP",IF(ISERROR(MEDIAN($P136:$R136)),"DNF",IF(COUNT($P136:$R136)&lt;3,MAX($P136:$R136),MEDIAN($P136:$R136))))))</f>
        <v/>
      </c>
      <c r="T136" s="758" t="str">
        <f>IF($L136="x","x",IF($N136="","",IF(OR(U136="NP",U136="DNF"),IF(U136="NP",MAX(Oblast4)+COUNTIF(($J$12:$J$154),MAX(Oblast4))+COUNTIF(($U$12:$U$154),MAX(Oblast4)),MAX(Oblast4)+COUNTIF(($J$12:$J$154),MAX(Oblast4))+COUNTIF(($U$12:$U$154),MAX(Oblast4))+COUNTIF(($J$12:$J$154),"NP")+COUNTIF(($U$12:$U$154),"NP")),U136)))</f>
        <v/>
      </c>
      <c r="U136" s="790" t="str">
        <f>IF($L136="x","x",IF($N136="","",IF(OR(V136="NP",V136="DNF"),V136,RANK(V136,Oblast3,1))))</f>
        <v/>
      </c>
      <c r="V136" s="791" t="str">
        <f>IF($L136="x","x",IF($N136="","",IF(OR(AND(S136="NP",S137="NP"),AND(S136="DNF",S137="DNF")),S136,IF(AND(S136="NP",S137="DNF"),S136,IF(AND(S136="DNF",S137="NP"),S137,MIN(S136,S137))))))</f>
        <v/>
      </c>
    </row>
    <row r="137" spans="1:22" ht="19.899999999999999" customHeight="1" thickBot="1" x14ac:dyDescent="0.25">
      <c r="A137" s="744"/>
      <c r="B137" s="784"/>
      <c r="C137" s="811"/>
      <c r="D137" s="80" t="s">
        <v>53</v>
      </c>
      <c r="E137" s="84"/>
      <c r="F137" s="85"/>
      <c r="G137" s="177"/>
      <c r="H137" s="180" t="str">
        <f>IF($C136="","",IF(OR($E137="DNF",$F137="DNF",$G137="DNF"),"DNF",IF(OR($E137="NP",$F137="NP",$G137="NP"),"NP",IF(ISERROR(MEDIAN($E137:$G137)),"DNF",IF(COUNT($E137:$G137)&lt;3,MAX($E137:$G137),MEDIAN($E137:$G137))))))</f>
        <v/>
      </c>
      <c r="I137" s="759"/>
      <c r="J137" s="790"/>
      <c r="K137" s="791"/>
      <c r="L137" s="744"/>
      <c r="M137" s="784"/>
      <c r="N137" s="811"/>
      <c r="O137" s="80" t="s">
        <v>53</v>
      </c>
      <c r="P137" s="84"/>
      <c r="Q137" s="85"/>
      <c r="R137" s="177"/>
      <c r="S137" s="180" t="str">
        <f>IF($N136="","",IF(OR($P137="DNF",$Q137="DNF",$R137="DNF"),"DNF",IF(OR($P137="NP",$Q137="NP",$R137="NP"),"NP",IF(ISERROR(MEDIAN($P137:$R137)),"DNF",IF(COUNT($P137:$R137)&lt;3,MAX($P137:$R137),MEDIAN($P137:$R137))))))</f>
        <v/>
      </c>
      <c r="T137" s="759"/>
      <c r="U137" s="790"/>
      <c r="V137" s="791"/>
    </row>
    <row r="138" spans="1:22" ht="19.899999999999999" customHeight="1" x14ac:dyDescent="0.2">
      <c r="A138" s="744" t="str">
        <f>IF('Start - jaro'!Q12="","","x")</f>
        <v/>
      </c>
      <c r="B138" s="787">
        <v>82</v>
      </c>
      <c r="C138" s="795" t="str">
        <f>IF('Start - jaro'!O12="","",'Start - jaro'!O12)</f>
        <v/>
      </c>
      <c r="D138" s="79" t="s">
        <v>52</v>
      </c>
      <c r="E138" s="82"/>
      <c r="F138" s="83"/>
      <c r="G138" s="173"/>
      <c r="H138" s="179" t="str">
        <f>IF($C138="","",IF(OR($E138="DNF",$F138="DNF",$G138="DNF"),"DNF",IF(OR($E138="NP",$F138="NP",$G138="NP"),"NP",IF(ISERROR(MEDIAN($E138:$G138)),"DNF",IF(COUNT($E138:$G138)&lt;3,MAX($E138:$G138),MEDIAN($E138:$G138))))))</f>
        <v/>
      </c>
      <c r="I138" s="758" t="str">
        <f>IF($A138="x","x",IF($C138="","",IF(OR(J138="NP",J138="DNF"),IF(J138="NP",MAX(Oblast4)+COUNTIF(($J$12:$J$154),MAX(Oblast4))+COUNTIF(($U$12:$U$154),MAX(Oblast4)),MAX(Oblast4)+COUNTIF(($J$12:$J$154),MAX(Oblast4))+COUNTIF(($U$12:$U$154),MAX(Oblast4))+COUNTIF(($J$12:$J$154),"NP")+COUNTIF(($U$12:$U$154),"NP")),J138)))</f>
        <v/>
      </c>
      <c r="J138" s="790" t="str">
        <f>IF($A138="x","x",IF($C138="","",IF(OR(K138="NP",K138="DNF"),K138,RANK(K138,Oblast3,1))))</f>
        <v/>
      </c>
      <c r="K138" s="791" t="str">
        <f>IF($A138="x","x",IF($C138="","",IF(OR(AND(H138="NP",H139="NP"),AND(H138="DNF",H139="DNF")),H138,IF(AND(H138="NP",H139="DNF"),H138,IF(AND(H138="DNF",H139="NP"),H139,MIN(H138,H139))))))</f>
        <v/>
      </c>
      <c r="L138" s="744" t="str">
        <f>IF('Start - jaro'!Q22="","","x")</f>
        <v/>
      </c>
      <c r="M138" s="787">
        <v>92</v>
      </c>
      <c r="N138" s="795" t="str">
        <f>IF('Start - jaro'!O22="","",'Start - jaro'!O22)</f>
        <v/>
      </c>
      <c r="O138" s="79" t="s">
        <v>52</v>
      </c>
      <c r="P138" s="82"/>
      <c r="Q138" s="83"/>
      <c r="R138" s="173"/>
      <c r="S138" s="179" t="str">
        <f>IF($N138="","",IF(OR($P138="DNF",$Q138="DNF",$R138="DNF"),"DNF",IF(OR($P138="NP",$Q138="NP",$R138="NP"),"NP",IF(ISERROR(MEDIAN($P138:$R138)),"DNF",IF(COUNT($P138:$R138)&lt;3,MAX($P138:$R138),MEDIAN($P138:$R138))))))</f>
        <v/>
      </c>
      <c r="T138" s="758" t="str">
        <f>IF($L138="x","x",IF($N138="","",IF(OR(U138="NP",U138="DNF"),IF(U138="NP",MAX(Oblast4)+COUNTIF(($J$12:$J$154),MAX(Oblast4))+COUNTIF(($U$12:$U$154),MAX(Oblast4)),MAX(Oblast4)+COUNTIF(($J$12:$J$154),MAX(Oblast4))+COUNTIF(($U$12:$U$154),MAX(Oblast4))+COUNTIF(($J$12:$J$154),"NP")+COUNTIF(($U$12:$U$154),"NP")),U138)))</f>
        <v/>
      </c>
      <c r="U138" s="790" t="str">
        <f>IF($L138="x","x",IF($N138="","",IF(OR(V138="NP",V138="DNF"),V138,RANK(V138,Oblast3,1))))</f>
        <v/>
      </c>
      <c r="V138" s="791" t="str">
        <f>IF($L138="x","x",IF($N138="","",IF(OR(AND(S138="NP",S139="NP"),AND(S138="DNF",S139="DNF")),S138,IF(AND(S138="NP",S139="DNF"),S138,IF(AND(S138="DNF",S139="NP"),S139,MIN(S138,S139))))))</f>
        <v/>
      </c>
    </row>
    <row r="139" spans="1:22" ht="19.899999999999999" customHeight="1" thickBot="1" x14ac:dyDescent="0.25">
      <c r="A139" s="744"/>
      <c r="B139" s="784"/>
      <c r="C139" s="796"/>
      <c r="D139" s="80" t="s">
        <v>53</v>
      </c>
      <c r="E139" s="84"/>
      <c r="F139" s="85"/>
      <c r="G139" s="177"/>
      <c r="H139" s="180" t="str">
        <f>IF($C138="","",IF(OR($E139="DNF",$F139="DNF",$G139="DNF"),"DNF",IF(OR($E139="NP",$F139="NP",$G139="NP"),"NP",IF(ISERROR(MEDIAN($E139:$G139)),"DNF",IF(COUNT($E139:$G139)&lt;3,MAX($E139:$G139),MEDIAN($E139:$G139))))))</f>
        <v/>
      </c>
      <c r="I139" s="759"/>
      <c r="J139" s="790"/>
      <c r="K139" s="791"/>
      <c r="L139" s="744"/>
      <c r="M139" s="784"/>
      <c r="N139" s="796"/>
      <c r="O139" s="80" t="s">
        <v>53</v>
      </c>
      <c r="P139" s="84"/>
      <c r="Q139" s="85"/>
      <c r="R139" s="177"/>
      <c r="S139" s="180" t="str">
        <f>IF($N138="","",IF(OR($P139="DNF",$Q139="DNF",$R139="DNF"),"DNF",IF(OR($P139="NP",$Q139="NP",$R139="NP"),"NP",IF(ISERROR(MEDIAN($P139:$R139)),"DNF",IF(COUNT($P139:$R139)&lt;3,MAX($P139:$R139),MEDIAN($P139:$R139))))))</f>
        <v/>
      </c>
      <c r="T139" s="759"/>
      <c r="U139" s="790"/>
      <c r="V139" s="791"/>
    </row>
    <row r="140" spans="1:22" ht="19.899999999999999" customHeight="1" x14ac:dyDescent="0.2">
      <c r="A140" s="744" t="str">
        <f>IF('Start - jaro'!Q13="","","x")</f>
        <v/>
      </c>
      <c r="B140" s="787">
        <v>83</v>
      </c>
      <c r="C140" s="795" t="str">
        <f>IF('Start - jaro'!O13="","",'Start - jaro'!O13)</f>
        <v/>
      </c>
      <c r="D140" s="79" t="s">
        <v>52</v>
      </c>
      <c r="E140" s="82"/>
      <c r="F140" s="83"/>
      <c r="G140" s="173"/>
      <c r="H140" s="179" t="str">
        <f>IF($C140="","",IF(OR($E140="DNF",$F140="DNF",$G140="DNF"),"DNF",IF(OR($E140="NP",$F140="NP",$G140="NP"),"NP",IF(ISERROR(MEDIAN($E140:$G140)),"DNF",IF(COUNT($E140:$G140)&lt;3,MAX($E140:$G140),MEDIAN($E140:$G140))))))</f>
        <v/>
      </c>
      <c r="I140" s="758" t="str">
        <f>IF($A140="x","x",IF($C140="","",IF(OR(J140="NP",J140="DNF"),IF(J140="NP",MAX(Oblast4)+COUNTIF(($J$12:$J$154),MAX(Oblast4))+COUNTIF(($U$12:$U$154),MAX(Oblast4)),MAX(Oblast4)+COUNTIF(($J$12:$J$154),MAX(Oblast4))+COUNTIF(($U$12:$U$154),MAX(Oblast4))+COUNTIF(($J$12:$J$154),"NP")+COUNTIF(($U$12:$U$154),"NP")),J140)))</f>
        <v/>
      </c>
      <c r="J140" s="790" t="str">
        <f>IF($A140="x","x",IF($C140="","",IF(OR(K140="NP",K140="DNF"),K140,RANK(K140,Oblast3,1))))</f>
        <v/>
      </c>
      <c r="K140" s="791" t="str">
        <f>IF($A140="x","x",IF($C140="","",IF(OR(AND(H140="NP",H141="NP"),AND(H140="DNF",H141="DNF")),H140,IF(AND(H140="NP",H141="DNF"),H140,IF(AND(H140="DNF",H141="NP"),H141,MIN(H140,H141))))))</f>
        <v/>
      </c>
      <c r="L140" s="744" t="str">
        <f>IF('Start - jaro'!Q23="","","x")</f>
        <v/>
      </c>
      <c r="M140" s="787">
        <v>93</v>
      </c>
      <c r="N140" s="795" t="str">
        <f>IF('Start - jaro'!O23="","",'Start - jaro'!O23)</f>
        <v/>
      </c>
      <c r="O140" s="79" t="s">
        <v>52</v>
      </c>
      <c r="P140" s="82"/>
      <c r="Q140" s="83"/>
      <c r="R140" s="173"/>
      <c r="S140" s="179" t="str">
        <f>IF($N140="","",IF(OR($P140="DNF",$Q140="DNF",$R140="DNF"),"DNF",IF(OR($P140="NP",$Q140="NP",$R140="NP"),"NP",IF(ISERROR(MEDIAN($P140:$R140)),"DNF",IF(COUNT($P140:$R140)&lt;3,MAX($P140:$R140),MEDIAN($P140:$R140))))))</f>
        <v/>
      </c>
      <c r="T140" s="758" t="str">
        <f>IF($L140="x","x",IF($N140="","",IF(OR(U140="NP",U140="DNF"),IF(U140="NP",MAX(Oblast4)+COUNTIF(($J$12:$J$154),MAX(Oblast4))+COUNTIF(($U$12:$U$154),MAX(Oblast4)),MAX(Oblast4)+COUNTIF(($J$12:$J$154),MAX(Oblast4))+COUNTIF(($U$12:$U$154),MAX(Oblast4))+COUNTIF(($J$12:$J$154),"NP")+COUNTIF(($U$12:$U$154),"NP")),U140)))</f>
        <v/>
      </c>
      <c r="U140" s="790" t="str">
        <f>IF($L140="x","x",IF($N140="","",IF(OR(V140="NP",V140="DNF"),V140,RANK(V140,Oblast3,1))))</f>
        <v/>
      </c>
      <c r="V140" s="791" t="str">
        <f>IF($L140="x","x",IF($N140="","",IF(OR(AND(S140="NP",S141="NP"),AND(S140="DNF",S141="DNF")),S140,IF(AND(S140="NP",S141="DNF"),S140,IF(AND(S140="DNF",S141="NP"),S141,MIN(S140,S141))))))</f>
        <v/>
      </c>
    </row>
    <row r="141" spans="1:22" ht="19.899999999999999" customHeight="1" thickBot="1" x14ac:dyDescent="0.25">
      <c r="A141" s="744"/>
      <c r="B141" s="784"/>
      <c r="C141" s="796"/>
      <c r="D141" s="80" t="s">
        <v>53</v>
      </c>
      <c r="E141" s="84"/>
      <c r="F141" s="85"/>
      <c r="G141" s="177"/>
      <c r="H141" s="180" t="str">
        <f>IF($C140="","",IF(OR($E141="DNF",$F141="DNF",$G141="DNF"),"DNF",IF(OR($E141="NP",$F141="NP",$G141="NP"),"NP",IF(ISERROR(MEDIAN($E141:$G141)),"DNF",IF(COUNT($E141:$G141)&lt;3,MAX($E141:$G141),MEDIAN($E141:$G141))))))</f>
        <v/>
      </c>
      <c r="I141" s="759"/>
      <c r="J141" s="790"/>
      <c r="K141" s="791"/>
      <c r="L141" s="744"/>
      <c r="M141" s="784"/>
      <c r="N141" s="796"/>
      <c r="O141" s="80" t="s">
        <v>53</v>
      </c>
      <c r="P141" s="84"/>
      <c r="Q141" s="85"/>
      <c r="R141" s="177"/>
      <c r="S141" s="180" t="str">
        <f>IF($N140="","",IF(OR($P141="DNF",$Q141="DNF",$R141="DNF"),"DNF",IF(OR($P141="NP",$Q141="NP",$R141="NP"),"NP",IF(ISERROR(MEDIAN($P141:$R141)),"DNF",IF(COUNT($P141:$R141)&lt;3,MAX($P141:$R141),MEDIAN($P141:$R141))))))</f>
        <v/>
      </c>
      <c r="T141" s="759"/>
      <c r="U141" s="790"/>
      <c r="V141" s="791"/>
    </row>
    <row r="142" spans="1:22" ht="19.899999999999999" customHeight="1" x14ac:dyDescent="0.2">
      <c r="A142" s="744" t="str">
        <f>IF('Start - jaro'!Q14="","","x")</f>
        <v/>
      </c>
      <c r="B142" s="787">
        <v>84</v>
      </c>
      <c r="C142" s="795" t="str">
        <f>IF('Start - jaro'!O14="","",'Start - jaro'!O14)</f>
        <v/>
      </c>
      <c r="D142" s="79" t="s">
        <v>52</v>
      </c>
      <c r="E142" s="82"/>
      <c r="F142" s="83"/>
      <c r="G142" s="173"/>
      <c r="H142" s="179" t="str">
        <f>IF($C142="","",IF(OR($E142="DNF",$F142="DNF",$G142="DNF"),"DNF",IF(OR($E142="NP",$F142="NP",$G142="NP"),"NP",IF(ISERROR(MEDIAN($E142:$G142)),"DNF",IF(COUNT($E142:$G142)&lt;3,MAX($E142:$G142),MEDIAN($E142:$G142))))))</f>
        <v/>
      </c>
      <c r="I142" s="758" t="str">
        <f>IF($A142="x","x",IF($C142="","",IF(OR(J142="NP",J142="DNF"),IF(J142="NP",MAX(Oblast4)+COUNTIF(($J$12:$J$154),MAX(Oblast4))+COUNTIF(($U$12:$U$154),MAX(Oblast4)),MAX(Oblast4)+COUNTIF(($J$12:$J$154),MAX(Oblast4))+COUNTIF(($U$12:$U$154),MAX(Oblast4))+COUNTIF(($J$12:$J$154),"NP")+COUNTIF(($U$12:$U$154),"NP")),J142)))</f>
        <v/>
      </c>
      <c r="J142" s="790" t="str">
        <f>IF($A142="x","x",IF($C142="","",IF(OR(K142="NP",K142="DNF"),K142,RANK(K142,Oblast3,1))))</f>
        <v/>
      </c>
      <c r="K142" s="791" t="str">
        <f>IF($A142="x","x",IF($C142="","",IF(OR(AND(H142="NP",H143="NP"),AND(H142="DNF",H143="DNF")),H142,IF(AND(H142="NP",H143="DNF"),H142,IF(AND(H142="DNF",H143="NP"),H143,MIN(H142,H143))))))</f>
        <v/>
      </c>
      <c r="L142" s="744" t="str">
        <f>IF('Start - jaro'!Q24="","","x")</f>
        <v/>
      </c>
      <c r="M142" s="787">
        <v>94</v>
      </c>
      <c r="N142" s="795" t="str">
        <f>IF('Start - jaro'!O24="","",'Start - jaro'!O24)</f>
        <v/>
      </c>
      <c r="O142" s="79" t="s">
        <v>52</v>
      </c>
      <c r="P142" s="82"/>
      <c r="Q142" s="83"/>
      <c r="R142" s="173"/>
      <c r="S142" s="179" t="str">
        <f>IF($N142="","",IF(OR($P142="DNF",$Q142="DNF",$R142="DNF"),"DNF",IF(OR($P142="NP",$Q142="NP",$R142="NP"),"NP",IF(ISERROR(MEDIAN($P142:$R142)),"DNF",IF(COUNT($P142:$R142)&lt;3,MAX($P142:$R142),MEDIAN($P142:$R142))))))</f>
        <v/>
      </c>
      <c r="T142" s="758" t="str">
        <f>IF($L142="x","x",IF($N142="","",IF(OR(U142="NP",U142="DNF"),IF(U142="NP",MAX(Oblast4)+COUNTIF(($J$12:$J$154),MAX(Oblast4))+COUNTIF(($U$12:$U$154),MAX(Oblast4)),MAX(Oblast4)+COUNTIF(($J$12:$J$154),MAX(Oblast4))+COUNTIF(($U$12:$U$154),MAX(Oblast4))+COUNTIF(($J$12:$J$154),"NP")+COUNTIF(($U$12:$U$154),"NP")),U142)))</f>
        <v/>
      </c>
      <c r="U142" s="790" t="str">
        <f>IF($L142="x","x",IF($N142="","",IF(OR(V142="NP",V142="DNF"),V142,RANK(V142,Oblast3,1))))</f>
        <v/>
      </c>
      <c r="V142" s="791" t="str">
        <f>IF($L142="x","x",IF($N142="","",IF(OR(AND(S142="NP",S143="NP"),AND(S142="DNF",S143="DNF")),S142,IF(AND(S142="NP",S143="DNF"),S142,IF(AND(S142="DNF",S143="NP"),S143,MIN(S142,S143))))))</f>
        <v/>
      </c>
    </row>
    <row r="143" spans="1:22" ht="19.899999999999999" customHeight="1" thickBot="1" x14ac:dyDescent="0.25">
      <c r="A143" s="744"/>
      <c r="B143" s="784"/>
      <c r="C143" s="796"/>
      <c r="D143" s="80" t="s">
        <v>53</v>
      </c>
      <c r="E143" s="84"/>
      <c r="F143" s="85"/>
      <c r="G143" s="177"/>
      <c r="H143" s="180" t="str">
        <f>IF($C142="","",IF(OR($E143="DNF",$F143="DNF",$G143="DNF"),"DNF",IF(OR($E143="NP",$F143="NP",$G143="NP"),"NP",IF(ISERROR(MEDIAN($E143:$G143)),"DNF",IF(COUNT($E143:$G143)&lt;3,MAX($E143:$G143),MEDIAN($E143:$G143))))))</f>
        <v/>
      </c>
      <c r="I143" s="759"/>
      <c r="J143" s="790"/>
      <c r="K143" s="791"/>
      <c r="L143" s="744"/>
      <c r="M143" s="784"/>
      <c r="N143" s="796"/>
      <c r="O143" s="80" t="s">
        <v>53</v>
      </c>
      <c r="P143" s="84"/>
      <c r="Q143" s="85"/>
      <c r="R143" s="177"/>
      <c r="S143" s="180" t="str">
        <f>IF($N142="","",IF(OR($P143="DNF",$Q143="DNF",$R143="DNF"),"DNF",IF(OR($P143="NP",$Q143="NP",$R143="NP"),"NP",IF(ISERROR(MEDIAN($P143:$R143)),"DNF",IF(COUNT($P143:$R143)&lt;3,MAX($P143:$R143),MEDIAN($P143:$R143))))))</f>
        <v/>
      </c>
      <c r="T143" s="759"/>
      <c r="U143" s="790"/>
      <c r="V143" s="791"/>
    </row>
    <row r="144" spans="1:22" ht="19.899999999999999" customHeight="1" x14ac:dyDescent="0.2">
      <c r="A144" s="744" t="str">
        <f>IF('Start - jaro'!Q15="","","x")</f>
        <v/>
      </c>
      <c r="B144" s="787">
        <v>85</v>
      </c>
      <c r="C144" s="795" t="str">
        <f>IF('Start - jaro'!O15="","",'Start - jaro'!O15)</f>
        <v/>
      </c>
      <c r="D144" s="79" t="s">
        <v>52</v>
      </c>
      <c r="E144" s="82"/>
      <c r="F144" s="83"/>
      <c r="G144" s="173"/>
      <c r="H144" s="179" t="str">
        <f>IF($C144="","",IF(OR($E144="DNF",$F144="DNF",$G144="DNF"),"DNF",IF(OR($E144="NP",$F144="NP",$G144="NP"),"NP",IF(ISERROR(MEDIAN($E144:$G144)),"DNF",IF(COUNT($E144:$G144)&lt;3,MAX($E144:$G144),MEDIAN($E144:$G144))))))</f>
        <v/>
      </c>
      <c r="I144" s="758" t="str">
        <f>IF($A144="x","x",IF($C144="","",IF(OR(J144="NP",J144="DNF"),IF(J144="NP",MAX(Oblast4)+COUNTIF(($J$12:$J$154),MAX(Oblast4))+COUNTIF(($U$12:$U$154),MAX(Oblast4)),MAX(Oblast4)+COUNTIF(($J$12:$J$154),MAX(Oblast4))+COUNTIF(($U$12:$U$154),MAX(Oblast4))+COUNTIF(($J$12:$J$154),"NP")+COUNTIF(($U$12:$U$154),"NP")),J144)))</f>
        <v/>
      </c>
      <c r="J144" s="790" t="str">
        <f>IF($A144="x","x",IF($C144="","",IF(OR(K144="NP",K144="DNF"),K144,RANK(K144,Oblast3,1))))</f>
        <v/>
      </c>
      <c r="K144" s="791" t="str">
        <f>IF($A144="x","x",IF($C144="","",IF(OR(AND(H144="NP",H145="NP"),AND(H144="DNF",H145="DNF")),H144,IF(AND(H144="NP",H145="DNF"),H144,IF(AND(H144="DNF",H145="NP"),H145,MIN(H144,H145))))))</f>
        <v/>
      </c>
      <c r="L144" s="744" t="str">
        <f>IF('Start - jaro'!Q25="","","x")</f>
        <v/>
      </c>
      <c r="M144" s="787">
        <v>95</v>
      </c>
      <c r="N144" s="795" t="str">
        <f>IF('Start - jaro'!O25="","",'Start - jaro'!O25)</f>
        <v/>
      </c>
      <c r="O144" s="79" t="s">
        <v>52</v>
      </c>
      <c r="P144" s="82"/>
      <c r="Q144" s="83"/>
      <c r="R144" s="173"/>
      <c r="S144" s="179" t="str">
        <f>IF($N144="","",IF(OR($P144="DNF",$Q144="DNF",$R144="DNF"),"DNF",IF(OR($P144="NP",$Q144="NP",$R144="NP"),"NP",IF(ISERROR(MEDIAN($P144:$R144)),"DNF",IF(COUNT($P144:$R144)&lt;3,MAX($P144:$R144),MEDIAN($P144:$R144))))))</f>
        <v/>
      </c>
      <c r="T144" s="758" t="str">
        <f>IF($L144="x","x",IF($N144="","",IF(OR(U144="NP",U144="DNF"),IF(U144="NP",MAX(Oblast4)+COUNTIF(($J$12:$J$154),MAX(Oblast4))+COUNTIF(($U$12:$U$154),MAX(Oblast4)),MAX(Oblast4)+COUNTIF(($J$12:$J$154),MAX(Oblast4))+COUNTIF(($U$12:$U$154),MAX(Oblast4))+COUNTIF(($J$12:$J$154),"NP")+COUNTIF(($U$12:$U$154),"NP")),U144)))</f>
        <v/>
      </c>
      <c r="U144" s="790" t="str">
        <f>IF($L144="x","x",IF($N144="","",IF(OR(V144="NP",V144="DNF"),V144,RANK(V144,Oblast3,1))))</f>
        <v/>
      </c>
      <c r="V144" s="791" t="str">
        <f>IF($L144="x","x",IF($N144="","",IF(OR(AND(S144="NP",S145="NP"),AND(S144="DNF",S145="DNF")),S144,IF(AND(S144="NP",S145="DNF"),S144,IF(AND(S144="DNF",S145="NP"),S145,MIN(S144,S145))))))</f>
        <v/>
      </c>
    </row>
    <row r="145" spans="1:22" ht="19.899999999999999" customHeight="1" thickBot="1" x14ac:dyDescent="0.25">
      <c r="A145" s="744"/>
      <c r="B145" s="784"/>
      <c r="C145" s="796"/>
      <c r="D145" s="80" t="s">
        <v>53</v>
      </c>
      <c r="E145" s="84"/>
      <c r="F145" s="85"/>
      <c r="G145" s="177"/>
      <c r="H145" s="180" t="str">
        <f>IF($C144="","",IF(OR($E145="DNF",$F145="DNF",$G145="DNF"),"DNF",IF(OR($E145="NP",$F145="NP",$G145="NP"),"NP",IF(ISERROR(MEDIAN($E145:$G145)),"DNF",IF(COUNT($E145:$G145)&lt;3,MAX($E145:$G145),MEDIAN($E145:$G145))))))</f>
        <v/>
      </c>
      <c r="I145" s="759"/>
      <c r="J145" s="790"/>
      <c r="K145" s="791"/>
      <c r="L145" s="744"/>
      <c r="M145" s="784"/>
      <c r="N145" s="796"/>
      <c r="O145" s="80" t="s">
        <v>53</v>
      </c>
      <c r="P145" s="84"/>
      <c r="Q145" s="85"/>
      <c r="R145" s="177"/>
      <c r="S145" s="180" t="str">
        <f>IF($N144="","",IF(OR($P145="DNF",$Q145="DNF",$R145="DNF"),"DNF",IF(OR($P145="NP",$Q145="NP",$R145="NP"),"NP",IF(ISERROR(MEDIAN($P145:$R145)),"DNF",IF(COUNT($P145:$R145)&lt;3,MAX($P145:$R145),MEDIAN($P145:$R145))))))</f>
        <v/>
      </c>
      <c r="T145" s="759"/>
      <c r="U145" s="790"/>
      <c r="V145" s="791"/>
    </row>
    <row r="146" spans="1:22" ht="19.899999999999999" customHeight="1" x14ac:dyDescent="0.2">
      <c r="A146" s="744" t="str">
        <f>IF('Start - jaro'!Q16="","","x")</f>
        <v/>
      </c>
      <c r="B146" s="787">
        <v>86</v>
      </c>
      <c r="C146" s="795" t="str">
        <f>IF('Start - jaro'!O16="","",'Start - jaro'!O16)</f>
        <v/>
      </c>
      <c r="D146" s="79" t="s">
        <v>52</v>
      </c>
      <c r="E146" s="82"/>
      <c r="F146" s="83"/>
      <c r="G146" s="173"/>
      <c r="H146" s="179" t="str">
        <f>IF($C146="","",IF(OR($E146="DNF",$F146="DNF",$G146="DNF"),"DNF",IF(OR($E146="NP",$F146="NP",$G146="NP"),"NP",IF(ISERROR(MEDIAN($E146:$G146)),"DNF",IF(COUNT($E146:$G146)&lt;3,MAX($E146:$G146),MEDIAN($E146:$G146))))))</f>
        <v/>
      </c>
      <c r="I146" s="758" t="str">
        <f>IF($A146="x","x",IF($C146="","",IF(OR(J146="NP",J146="DNF"),IF(J146="NP",MAX(Oblast4)+COUNTIF(($J$12:$J$154),MAX(Oblast4))+COUNTIF(($U$12:$U$154),MAX(Oblast4)),MAX(Oblast4)+COUNTIF(($J$12:$J$154),MAX(Oblast4))+COUNTIF(($U$12:$U$154),MAX(Oblast4))+COUNTIF(($J$12:$J$154),"NP")+COUNTIF(($U$12:$U$154),"NP")),J146)))</f>
        <v/>
      </c>
      <c r="J146" s="790" t="str">
        <f>IF($A146="x","x",IF($C146="","",IF(OR(K146="NP",K146="DNF"),K146,RANK(K146,Oblast3,1))))</f>
        <v/>
      </c>
      <c r="K146" s="791" t="str">
        <f>IF($A146="x","x",IF($C146="","",IF(OR(AND(H146="NP",H147="NP"),AND(H146="DNF",H147="DNF")),H146,IF(AND(H146="NP",H147="DNF"),H146,IF(AND(H146="DNF",H147="NP"),H147,MIN(H146,H147))))))</f>
        <v/>
      </c>
      <c r="L146" s="744" t="str">
        <f>IF('Start - jaro'!Q26="","","x")</f>
        <v/>
      </c>
      <c r="M146" s="787">
        <v>96</v>
      </c>
      <c r="N146" s="795" t="str">
        <f>IF('Start - jaro'!O26="","",'Start - jaro'!O26)</f>
        <v/>
      </c>
      <c r="O146" s="79" t="s">
        <v>52</v>
      </c>
      <c r="P146" s="82"/>
      <c r="Q146" s="83"/>
      <c r="R146" s="173"/>
      <c r="S146" s="179" t="str">
        <f>IF($N146="","",IF(OR($P146="DNF",$Q146="DNF",$R146="DNF"),"DNF",IF(OR($P146="NP",$Q146="NP",$R146="NP"),"NP",IF(ISERROR(MEDIAN($P146:$R146)),"DNF",IF(COUNT($P146:$R146)&lt;3,MAX($P146:$R146),MEDIAN($P146:$R146))))))</f>
        <v/>
      </c>
      <c r="T146" s="758" t="str">
        <f>IF($L146="x","x",IF($N146="","",IF(OR(U146="NP",U146="DNF"),IF(U146="NP",MAX(Oblast4)+COUNTIF(($J$12:$J$154),MAX(Oblast4))+COUNTIF(($U$12:$U$154),MAX(Oblast4)),MAX(Oblast4)+COUNTIF(($J$12:$J$154),MAX(Oblast4))+COUNTIF(($U$12:$U$154),MAX(Oblast4))+COUNTIF(($J$12:$J$154),"NP")+COUNTIF(($U$12:$U$154),"NP")),U146)))</f>
        <v/>
      </c>
      <c r="U146" s="790" t="str">
        <f>IF($L146="x","x",IF($N146="","",IF(OR(V146="NP",V146="DNF"),V146,RANK(V146,Oblast3,1))))</f>
        <v/>
      </c>
      <c r="V146" s="791" t="str">
        <f>IF($L146="x","x",IF($N146="","",IF(OR(AND(S146="NP",S147="NP"),AND(S146="DNF",S147="DNF")),S146,IF(AND(S146="NP",S147="DNF"),S146,IF(AND(S146="DNF",S147="NP"),S147,MIN(S146,S147))))))</f>
        <v/>
      </c>
    </row>
    <row r="147" spans="1:22" ht="19.899999999999999" customHeight="1" thickBot="1" x14ac:dyDescent="0.25">
      <c r="A147" s="744"/>
      <c r="B147" s="784"/>
      <c r="C147" s="796"/>
      <c r="D147" s="80" t="s">
        <v>53</v>
      </c>
      <c r="E147" s="84"/>
      <c r="F147" s="85"/>
      <c r="G147" s="177"/>
      <c r="H147" s="180" t="str">
        <f>IF($C146="","",IF(OR($E147="DNF",$F147="DNF",$G147="DNF"),"DNF",IF(OR($E147="NP",$F147="NP",$G147="NP"),"NP",IF(ISERROR(MEDIAN($E147:$G147)),"DNF",IF(COUNT($E147:$G147)&lt;3,MAX($E147:$G147),MEDIAN($E147:$G147))))))</f>
        <v/>
      </c>
      <c r="I147" s="759"/>
      <c r="J147" s="790"/>
      <c r="K147" s="791"/>
      <c r="L147" s="744"/>
      <c r="M147" s="784"/>
      <c r="N147" s="796"/>
      <c r="O147" s="80" t="s">
        <v>53</v>
      </c>
      <c r="P147" s="84"/>
      <c r="Q147" s="85"/>
      <c r="R147" s="177"/>
      <c r="S147" s="180" t="str">
        <f>IF($N146="","",IF(OR($P147="DNF",$Q147="DNF",$R147="DNF"),"DNF",IF(OR($P147="NP",$Q147="NP",$R147="NP"),"NP",IF(ISERROR(MEDIAN($P147:$R147)),"DNF",IF(COUNT($P147:$R147)&lt;3,MAX($P147:$R147),MEDIAN($P147:$R147))))))</f>
        <v/>
      </c>
      <c r="T147" s="759"/>
      <c r="U147" s="790"/>
      <c r="V147" s="791"/>
    </row>
    <row r="148" spans="1:22" ht="19.899999999999999" customHeight="1" x14ac:dyDescent="0.2">
      <c r="A148" s="744" t="str">
        <f>IF('Start - jaro'!Q17="","","x")</f>
        <v/>
      </c>
      <c r="B148" s="787">
        <v>87</v>
      </c>
      <c r="C148" s="795" t="str">
        <f>IF('Start - jaro'!O17="","",'Start - jaro'!O17)</f>
        <v/>
      </c>
      <c r="D148" s="79" t="s">
        <v>52</v>
      </c>
      <c r="E148" s="82"/>
      <c r="F148" s="83"/>
      <c r="G148" s="173"/>
      <c r="H148" s="179" t="str">
        <f>IF($C148="","",IF(OR($E148="DNF",$F148="DNF",$G148="DNF"),"DNF",IF(OR($E148="NP",$F148="NP",$G148="NP"),"NP",IF(ISERROR(MEDIAN($E148:$G148)),"DNF",IF(COUNT($E148:$G148)&lt;3,MAX($E148:$G148),MEDIAN($E148:$G148))))))</f>
        <v/>
      </c>
      <c r="I148" s="758" t="str">
        <f>IF($A148="x","x",IF($C148="","",IF(OR(J148="NP",J148="DNF"),IF(J148="NP",MAX(Oblast4)+COUNTIF(($J$12:$J$154),MAX(Oblast4))+COUNTIF(($U$12:$U$154),MAX(Oblast4)),MAX(Oblast4)+COUNTIF(($J$12:$J$154),MAX(Oblast4))+COUNTIF(($U$12:$U$154),MAX(Oblast4))+COUNTIF(($J$12:$J$154),"NP")+COUNTIF(($U$12:$U$154),"NP")),J148)))</f>
        <v/>
      </c>
      <c r="J148" s="790" t="str">
        <f>IF($A148="x","x",IF($C148="","",IF(OR(K148="NP",K148="DNF"),K148,RANK(K148,Oblast3,1))))</f>
        <v/>
      </c>
      <c r="K148" s="791" t="str">
        <f>IF($A148="x","x",IF($C148="","",IF(OR(AND(H148="NP",H149="NP"),AND(H148="DNF",H149="DNF")),H148,IF(AND(H148="NP",H149="DNF"),H148,IF(AND(H148="DNF",H149="NP"),H149,MIN(H148,H149))))))</f>
        <v/>
      </c>
      <c r="L148" s="744" t="str">
        <f>IF('Start - jaro'!Q27="","","x")</f>
        <v/>
      </c>
      <c r="M148" s="787">
        <v>97</v>
      </c>
      <c r="N148" s="795" t="str">
        <f>IF('Start - jaro'!O27="","",'Start - jaro'!O27)</f>
        <v/>
      </c>
      <c r="O148" s="79" t="s">
        <v>52</v>
      </c>
      <c r="P148" s="82"/>
      <c r="Q148" s="83"/>
      <c r="R148" s="173"/>
      <c r="S148" s="179" t="str">
        <f>IF($N148="","",IF(OR($P148="DNF",$Q148="DNF",$R148="DNF"),"DNF",IF(OR($P148="NP",$Q148="NP",$R148="NP"),"NP",IF(ISERROR(MEDIAN($P148:$R148)),"DNF",IF(COUNT($P148:$R148)&lt;3,MAX($P148:$R148),MEDIAN($P148:$R148))))))</f>
        <v/>
      </c>
      <c r="T148" s="758" t="str">
        <f>IF($L148="x","x",IF($N148="","",IF(OR(U148="NP",U148="DNF"),IF(U148="NP",MAX(Oblast4)+COUNTIF(($J$12:$J$154),MAX(Oblast4))+COUNTIF(($U$12:$U$154),MAX(Oblast4)),MAX(Oblast4)+COUNTIF(($J$12:$J$154),MAX(Oblast4))+COUNTIF(($U$12:$U$154),MAX(Oblast4))+COUNTIF(($J$12:$J$154),"NP")+COUNTIF(($U$12:$U$154),"NP")),U148)))</f>
        <v/>
      </c>
      <c r="U148" s="790" t="str">
        <f>IF($L148="x","x",IF($N148="","",IF(OR(V148="NP",V148="DNF"),V148,RANK(V148,Oblast3,1))))</f>
        <v/>
      </c>
      <c r="V148" s="791" t="str">
        <f>IF($L148="x","x",IF($N148="","",IF(OR(AND(S148="NP",S149="NP"),AND(S148="DNF",S149="DNF")),S148,IF(AND(S148="NP",S149="DNF"),S148,IF(AND(S148="DNF",S149="NP"),S149,MIN(S148,S149))))))</f>
        <v/>
      </c>
    </row>
    <row r="149" spans="1:22" ht="19.899999999999999" customHeight="1" thickBot="1" x14ac:dyDescent="0.25">
      <c r="A149" s="744"/>
      <c r="B149" s="784"/>
      <c r="C149" s="796"/>
      <c r="D149" s="80" t="s">
        <v>53</v>
      </c>
      <c r="E149" s="84"/>
      <c r="F149" s="85"/>
      <c r="G149" s="177"/>
      <c r="H149" s="180" t="str">
        <f>IF($C148="","",IF(OR($E149="DNF",$F149="DNF",$G149="DNF"),"DNF",IF(OR($E149="NP",$F149="NP",$G149="NP"),"NP",IF(ISERROR(MEDIAN($E149:$G149)),"DNF",IF(COUNT($E149:$G149)&lt;3,MAX($E149:$G149),MEDIAN($E149:$G149))))))</f>
        <v/>
      </c>
      <c r="I149" s="759"/>
      <c r="J149" s="790"/>
      <c r="K149" s="791"/>
      <c r="L149" s="744"/>
      <c r="M149" s="784"/>
      <c r="N149" s="796"/>
      <c r="O149" s="80" t="s">
        <v>53</v>
      </c>
      <c r="P149" s="84"/>
      <c r="Q149" s="85"/>
      <c r="R149" s="177"/>
      <c r="S149" s="180" t="str">
        <f>IF($N148="","",IF(OR($P149="DNF",$Q149="DNF",$R149="DNF"),"DNF",IF(OR($P149="NP",$Q149="NP",$R149="NP"),"NP",IF(ISERROR(MEDIAN($P149:$R149)),"DNF",IF(COUNT($P149:$R149)&lt;3,MAX($P149:$R149),MEDIAN($P149:$R149))))))</f>
        <v/>
      </c>
      <c r="T149" s="759"/>
      <c r="U149" s="790"/>
      <c r="V149" s="791"/>
    </row>
    <row r="150" spans="1:22" ht="19.899999999999999" customHeight="1" x14ac:dyDescent="0.2">
      <c r="A150" s="744" t="str">
        <f>IF('Start - jaro'!Q18="","","x")</f>
        <v/>
      </c>
      <c r="B150" s="787">
        <v>88</v>
      </c>
      <c r="C150" s="795" t="str">
        <f>IF('Start - jaro'!O18="","",'Start - jaro'!O18)</f>
        <v/>
      </c>
      <c r="D150" s="79" t="s">
        <v>52</v>
      </c>
      <c r="E150" s="82"/>
      <c r="F150" s="83"/>
      <c r="G150" s="173"/>
      <c r="H150" s="179" t="str">
        <f>IF($C150="","",IF(OR($E150="DNF",$F150="DNF",$G150="DNF"),"DNF",IF(OR($E150="NP",$F150="NP",$G150="NP"),"NP",IF(ISERROR(MEDIAN($E150:$G150)),"DNF",IF(COUNT($E150:$G150)&lt;3,MAX($E150:$G150),MEDIAN($E150:$G150))))))</f>
        <v/>
      </c>
      <c r="I150" s="758" t="str">
        <f>IF($A150="x","x",IF($C150="","",IF(OR(J150="NP",J150="DNF"),IF(J150="NP",MAX(Oblast4)+COUNTIF(($J$12:$J$154),MAX(Oblast4))+COUNTIF(($U$12:$U$154),MAX(Oblast4)),MAX(Oblast4)+COUNTIF(($J$12:$J$154),MAX(Oblast4))+COUNTIF(($U$12:$U$154),MAX(Oblast4))+COUNTIF(($J$12:$J$154),"NP")+COUNTIF(($U$12:$U$154),"NP")),J150)))</f>
        <v/>
      </c>
      <c r="J150" s="790" t="str">
        <f>IF($A150="x","x",IF($C150="","",IF(OR(K150="NP",K150="DNF"),K150,RANK(K150,Oblast3,1))))</f>
        <v/>
      </c>
      <c r="K150" s="791" t="str">
        <f>IF($A150="x","x",IF($C150="","",IF(OR(AND(H150="NP",H151="NP"),AND(H150="DNF",H151="DNF")),H150,IF(AND(H150="NP",H151="DNF"),H150,IF(AND(H150="DNF",H151="NP"),H151,MIN(H150,H151))))))</f>
        <v/>
      </c>
      <c r="L150" s="744" t="str">
        <f>IF('Start - jaro'!Q28="","","x")</f>
        <v/>
      </c>
      <c r="M150" s="787">
        <v>98</v>
      </c>
      <c r="N150" s="795" t="str">
        <f>IF('Start - jaro'!O28="","",'Start - jaro'!O28)</f>
        <v/>
      </c>
      <c r="O150" s="79" t="s">
        <v>52</v>
      </c>
      <c r="P150" s="82"/>
      <c r="Q150" s="83"/>
      <c r="R150" s="173"/>
      <c r="S150" s="179" t="str">
        <f>IF($N150="","",IF(OR($P150="DNF",$Q150="DNF",$R150="DNF"),"DNF",IF(OR($P150="NP",$Q150="NP",$R150="NP"),"NP",IF(ISERROR(MEDIAN($P150:$R150)),"DNF",IF(COUNT($P150:$R150)&lt;3,MAX($P150:$R150),MEDIAN($P150:$R150))))))</f>
        <v/>
      </c>
      <c r="T150" s="758" t="str">
        <f>IF($L150="x","x",IF($N150="","",IF(OR(U150="NP",U150="DNF"),IF(U150="NP",MAX(Oblast4)+COUNTIF(($J$12:$J$154),MAX(Oblast4))+COUNTIF(($U$12:$U$154),MAX(Oblast4)),MAX(Oblast4)+COUNTIF(($J$12:$J$154),MAX(Oblast4))+COUNTIF(($U$12:$U$154),MAX(Oblast4))+COUNTIF(($J$12:$J$154),"NP")+COUNTIF(($U$12:$U$154),"NP")),U150)))</f>
        <v/>
      </c>
      <c r="U150" s="790" t="str">
        <f>IF($L150="x","x",IF($N150="","",IF(OR(V150="NP",V150="DNF"),V150,RANK(V150,Oblast3,1))))</f>
        <v/>
      </c>
      <c r="V150" s="791" t="str">
        <f>IF($L150="x","x",IF($N150="","",IF(OR(AND(S150="NP",S151="NP"),AND(S150="DNF",S151="DNF")),S150,IF(AND(S150="NP",S151="DNF"),S150,IF(AND(S150="DNF",S151="NP"),S151,MIN(S150,S151))))))</f>
        <v/>
      </c>
    </row>
    <row r="151" spans="1:22" ht="19.899999999999999" customHeight="1" thickBot="1" x14ac:dyDescent="0.25">
      <c r="A151" s="744"/>
      <c r="B151" s="784"/>
      <c r="C151" s="796"/>
      <c r="D151" s="80" t="s">
        <v>53</v>
      </c>
      <c r="E151" s="84"/>
      <c r="F151" s="85"/>
      <c r="G151" s="177"/>
      <c r="H151" s="180" t="str">
        <f>IF($C150="","",IF(OR($E151="DNF",$F151="DNF",$G151="DNF"),"DNF",IF(OR($E151="NP",$F151="NP",$G151="NP"),"NP",IF(ISERROR(MEDIAN($E151:$G151)),"DNF",IF(COUNT($E151:$G151)&lt;3,MAX($E151:$G151),MEDIAN($E151:$G151))))))</f>
        <v/>
      </c>
      <c r="I151" s="759"/>
      <c r="J151" s="790"/>
      <c r="K151" s="791"/>
      <c r="L151" s="744"/>
      <c r="M151" s="784"/>
      <c r="N151" s="796"/>
      <c r="O151" s="80" t="s">
        <v>53</v>
      </c>
      <c r="P151" s="84"/>
      <c r="Q151" s="85"/>
      <c r="R151" s="177"/>
      <c r="S151" s="180" t="str">
        <f>IF($N150="","",IF(OR($P151="DNF",$Q151="DNF",$R151="DNF"),"DNF",IF(OR($P151="NP",$Q151="NP",$R151="NP"),"NP",IF(ISERROR(MEDIAN($P151:$R151)),"DNF",IF(COUNT($P151:$R151)&lt;3,MAX($P151:$R151),MEDIAN($P151:$R151))))))</f>
        <v/>
      </c>
      <c r="T151" s="759"/>
      <c r="U151" s="790"/>
      <c r="V151" s="791"/>
    </row>
    <row r="152" spans="1:22" ht="19.899999999999999" customHeight="1" x14ac:dyDescent="0.2">
      <c r="A152" s="744" t="str">
        <f>IF('Start - jaro'!Q19="","","x")</f>
        <v/>
      </c>
      <c r="B152" s="787">
        <v>89</v>
      </c>
      <c r="C152" s="795" t="str">
        <f>IF('Start - jaro'!O19="","",'Start - jaro'!O19)</f>
        <v/>
      </c>
      <c r="D152" s="79" t="s">
        <v>52</v>
      </c>
      <c r="E152" s="82"/>
      <c r="F152" s="83"/>
      <c r="G152" s="173"/>
      <c r="H152" s="179" t="str">
        <f>IF($C152="","",IF(OR($E152="DNF",$F152="DNF",$G152="DNF"),"DNF",IF(OR($E152="NP",$F152="NP",$G152="NP"),"NP",IF(ISERROR(MEDIAN($E152:$G152)),"DNF",IF(COUNT($E152:$G152)&lt;3,MAX($E152:$G152),MEDIAN($E152:$G152))))))</f>
        <v/>
      </c>
      <c r="I152" s="758" t="str">
        <f>IF($A152="x","x",IF($C152="","",IF(OR(J152="NP",J152="DNF"),IF(J152="NP",MAX(Oblast4)+COUNTIF(($J$12:$J$154),MAX(Oblast4))+COUNTIF(($U$12:$U$154),MAX(Oblast4)),MAX(Oblast4)+COUNTIF(($J$12:$J$154),MAX(Oblast4))+COUNTIF(($U$12:$U$154),MAX(Oblast4))+COUNTIF(($J$12:$J$154),"NP")+COUNTIF(($U$12:$U$154),"NP")),J152)))</f>
        <v/>
      </c>
      <c r="J152" s="790" t="str">
        <f>IF($A152="x","x",IF($C152="","",IF(OR(K152="NP",K152="DNF"),K152,RANK(K152,Oblast3,1))))</f>
        <v/>
      </c>
      <c r="K152" s="791" t="str">
        <f>IF($A152="x","x",IF($C152="","",IF(OR(AND(H152="NP",H153="NP"),AND(H152="DNF",H153="DNF")),H152,IF(AND(H152="NP",H153="DNF"),H152,IF(AND(H152="DNF",H153="NP"),H153,MIN(H152,H153))))))</f>
        <v/>
      </c>
      <c r="L152" s="744" t="str">
        <f>IF('Start - jaro'!Q29="","","x")</f>
        <v/>
      </c>
      <c r="M152" s="787">
        <v>99</v>
      </c>
      <c r="N152" s="795" t="str">
        <f>IF('Start - jaro'!O29="","",'Start - jaro'!O29)</f>
        <v/>
      </c>
      <c r="O152" s="79" t="s">
        <v>52</v>
      </c>
      <c r="P152" s="82"/>
      <c r="Q152" s="83"/>
      <c r="R152" s="173"/>
      <c r="S152" s="179" t="str">
        <f>IF($N152="","",IF(OR($P152="DNF",$Q152="DNF",$R152="DNF"),"DNF",IF(OR($P152="NP",$Q152="NP",$R152="NP"),"NP",IF(ISERROR(MEDIAN($P152:$R152)),"DNF",IF(COUNT($P152:$R152)&lt;3,MAX($P152:$R152),MEDIAN($P152:$R152))))))</f>
        <v/>
      </c>
      <c r="T152" s="758" t="str">
        <f>IF($L152="x","x",IF($N152="","",IF(OR(U152="NP",U152="DNF"),IF(U152="NP",MAX(Oblast4)+COUNTIF(($J$12:$J$154),MAX(Oblast4))+COUNTIF(($U$12:$U$154),MAX(Oblast4)),MAX(Oblast4)+COUNTIF(($J$12:$J$154),MAX(Oblast4))+COUNTIF(($U$12:$U$154),MAX(Oblast4))+COUNTIF(($J$12:$J$154),"NP")+COUNTIF(($U$12:$U$154),"NP")),U152)))</f>
        <v/>
      </c>
      <c r="U152" s="790" t="str">
        <f>IF($L152="x","x",IF($N152="","",IF(OR(V152="NP",V152="DNF"),V152,RANK(V152,Oblast3,1))))</f>
        <v/>
      </c>
      <c r="V152" s="791" t="str">
        <f>IF($L152="x","x",IF($N152="","",IF(OR(AND(S152="NP",S153="NP"),AND(S152="DNF",S153="DNF")),S152,IF(AND(S152="NP",S153="DNF"),S152,IF(AND(S152="DNF",S153="NP"),S153,MIN(S152,S153))))))</f>
        <v/>
      </c>
    </row>
    <row r="153" spans="1:22" ht="19.899999999999999" customHeight="1" thickBot="1" x14ac:dyDescent="0.25">
      <c r="A153" s="744"/>
      <c r="B153" s="784"/>
      <c r="C153" s="796"/>
      <c r="D153" s="80" t="s">
        <v>53</v>
      </c>
      <c r="E153" s="84"/>
      <c r="F153" s="85"/>
      <c r="G153" s="177"/>
      <c r="H153" s="180" t="str">
        <f>IF($C152="","",IF(OR($E153="DNF",$F153="DNF",$G153="DNF"),"DNF",IF(OR($E153="NP",$F153="NP",$G153="NP"),"NP",IF(ISERROR(MEDIAN($E153:$G153)),"DNF",IF(COUNT($E153:$G153)&lt;3,MAX($E153:$G153),MEDIAN($E153:$G153))))))</f>
        <v/>
      </c>
      <c r="I153" s="759"/>
      <c r="J153" s="790"/>
      <c r="K153" s="791"/>
      <c r="L153" s="744"/>
      <c r="M153" s="784"/>
      <c r="N153" s="796"/>
      <c r="O153" s="80" t="s">
        <v>53</v>
      </c>
      <c r="P153" s="84"/>
      <c r="Q153" s="85"/>
      <c r="R153" s="177"/>
      <c r="S153" s="180" t="str">
        <f>IF($N152="","",IF(OR($P153="DNF",$Q153="DNF",$R153="DNF"),"DNF",IF(OR($P153="NP",$Q153="NP",$R153="NP"),"NP",IF(ISERROR(MEDIAN($P153:$R153)),"DNF",IF(COUNT($P153:$R153)&lt;3,MAX($P153:$R153),MEDIAN($P153:$R153))))))</f>
        <v/>
      </c>
      <c r="T153" s="759"/>
      <c r="U153" s="790"/>
      <c r="V153" s="791"/>
    </row>
    <row r="154" spans="1:22" ht="19.899999999999999" customHeight="1" x14ac:dyDescent="0.2">
      <c r="A154" s="744" t="str">
        <f>IF('Start - jaro'!Q20="","","x")</f>
        <v/>
      </c>
      <c r="B154" s="783">
        <v>90</v>
      </c>
      <c r="C154" s="809" t="str">
        <f>IF('Start - jaro'!O20="","",'Start - jaro'!O20)</f>
        <v/>
      </c>
      <c r="D154" s="81" t="s">
        <v>52</v>
      </c>
      <c r="E154" s="86"/>
      <c r="F154" s="87"/>
      <c r="G154" s="178"/>
      <c r="H154" s="179" t="str">
        <f>IF($C154="","",IF(OR($E154="DNF",$F154="DNF",$G154="DNF"),"DNF",IF(OR($E154="NP",$F154="NP",$G154="NP"),"NP",IF(ISERROR(MEDIAN($E154:$G154)),"DNF",IF(COUNT($E154:$G154)&lt;3,MAX($E154:$G154),MEDIAN($E154:$G154))))))</f>
        <v/>
      </c>
      <c r="I154" s="758" t="str">
        <f>IF($A154="x","x",IF($C154="","",IF(OR(J154="NP",J154="DNF"),IF(J154="NP",MAX(Oblast4)+COUNTIF(($J$12:$J$154),MAX(Oblast4))+COUNTIF(($U$12:$U$154),MAX(Oblast4)),MAX(Oblast4)+COUNTIF(($J$12:$J$154),MAX(Oblast4))+COUNTIF(($U$12:$U$154),MAX(Oblast4))+COUNTIF(($J$12:$J$154),"NP")+COUNTIF(($U$12:$U$154),"NP")),J154)))</f>
        <v/>
      </c>
      <c r="J154" s="790" t="str">
        <f>IF($A154="x","x",IF($C154="","",IF(OR(K154="NP",K154="DNF"),K154,RANK(K154,Oblast3,1))))</f>
        <v/>
      </c>
      <c r="K154" s="791" t="str">
        <f>IF($A154="x","x",IF($C154="","",IF(OR(AND(H154="NP",H155="NP"),AND(H154="DNF",H155="DNF")),H154,IF(AND(H154="NP",H155="DNF"),H154,IF(AND(H154="DNF",H155="NP"),H155,MIN(H154,H155))))))</f>
        <v/>
      </c>
      <c r="L154" s="744" t="str">
        <f>IF('Start - jaro'!Q30="","","x")</f>
        <v/>
      </c>
      <c r="M154" s="783">
        <v>100</v>
      </c>
      <c r="N154" s="809" t="str">
        <f>IF('Start - jaro'!O30="","",'Start - jaro'!O30)</f>
        <v/>
      </c>
      <c r="O154" s="81" t="s">
        <v>52</v>
      </c>
      <c r="P154" s="86"/>
      <c r="Q154" s="87"/>
      <c r="R154" s="178"/>
      <c r="S154" s="179" t="str">
        <f>IF($N154="","",IF(OR($P154="DNF",$Q154="DNF",$R154="DNF"),"DNF",IF(OR($P154="NP",$Q154="NP",$R154="NP"),"NP",IF(ISERROR(MEDIAN($P154:$R154)),"DNF",IF(COUNT($P154:$R154)&lt;3,MAX($P154:$R154),MEDIAN($P154:$R154))))))</f>
        <v/>
      </c>
      <c r="T154" s="758" t="str">
        <f>IF($L154="x","x",IF($N154="","",IF(OR(U154="NP",U154="DNF"),IF(U154="NP",MAX(Oblast4)+COUNTIF(($J$12:$J$154),MAX(Oblast4))+COUNTIF(($U$12:$U$154),MAX(Oblast4)),MAX(Oblast4)+COUNTIF(($J$12:$J$154),MAX(Oblast4))+COUNTIF(($U$12:$U$154),MAX(Oblast4))+COUNTIF(($J$12:$J$154),"NP")+COUNTIF(($U$12:$U$154),"NP")),U154)))</f>
        <v/>
      </c>
      <c r="U154" s="790" t="str">
        <f>IF($L154="x","x",IF($N154="","",IF(OR(V154="NP",V154="DNF"),V154,RANK(V154,Oblast3,1))))</f>
        <v/>
      </c>
      <c r="V154" s="791" t="str">
        <f>IF($L154="x","x",IF($N154="","",IF(OR(AND(S154="NP",S155="NP"),AND(S154="DNF",S155="DNF")),S154,IF(AND(S154="NP",S155="DNF"),S154,IF(AND(S154="DNF",S155="NP"),S155,MIN(S154,S155))))))</f>
        <v/>
      </c>
    </row>
    <row r="155" spans="1:22" ht="19.899999999999999" customHeight="1" thickBot="1" x14ac:dyDescent="0.25">
      <c r="A155" s="744"/>
      <c r="B155" s="784"/>
      <c r="C155" s="796"/>
      <c r="D155" s="80" t="s">
        <v>53</v>
      </c>
      <c r="E155" s="84"/>
      <c r="F155" s="85"/>
      <c r="G155" s="177"/>
      <c r="H155" s="180" t="str">
        <f>IF($C154="","",IF(OR($E155="DNF",$F155="DNF",$G155="DNF"),"DNF",IF(OR($E155="NP",$F155="NP",$G155="NP"),"NP",IF(ISERROR(MEDIAN($E155:$G155)),"DNF",IF(COUNT($E155:$G155)&lt;3,MAX($E155:$G155),MEDIAN($E155:$G155))))))</f>
        <v/>
      </c>
      <c r="I155" s="759"/>
      <c r="J155" s="792"/>
      <c r="K155" s="793"/>
      <c r="L155" s="794"/>
      <c r="M155" s="784"/>
      <c r="N155" s="796"/>
      <c r="O155" s="80" t="s">
        <v>53</v>
      </c>
      <c r="P155" s="84"/>
      <c r="Q155" s="85"/>
      <c r="R155" s="177"/>
      <c r="S155" s="180" t="str">
        <f>IF($N154="","",IF(OR($P155="DNF",$Q155="DNF",$R155="DNF"),"DNF",IF(OR($P155="NP",$Q155="NP",$R155="NP"),"NP",IF(ISERROR(MEDIAN($P155:$R155)),"DNF",IF(COUNT($P155:$R155)&lt;3,MAX($P155:$R155),MEDIAN($P155:$R155))))))</f>
        <v/>
      </c>
      <c r="T155" s="759"/>
      <c r="U155" s="790"/>
      <c r="V155" s="791"/>
    </row>
  </sheetData>
  <sheetProtection password="CDBE" sheet="1" objects="1" scenarios="1"/>
  <mergeCells count="725">
    <mergeCell ref="N1:T4"/>
    <mergeCell ref="B5:D7"/>
    <mergeCell ref="E5:I7"/>
    <mergeCell ref="M5:O7"/>
    <mergeCell ref="B1:I3"/>
    <mergeCell ref="B4:I4"/>
    <mergeCell ref="P5:T7"/>
    <mergeCell ref="S8:S11"/>
    <mergeCell ref="T8:T11"/>
    <mergeCell ref="N10:N11"/>
    <mergeCell ref="Q8:Q11"/>
    <mergeCell ref="R8:R11"/>
    <mergeCell ref="P8:P11"/>
    <mergeCell ref="B8:D9"/>
    <mergeCell ref="M8:O9"/>
    <mergeCell ref="D10:D11"/>
    <mergeCell ref="O10:O11"/>
    <mergeCell ref="H8:H11"/>
    <mergeCell ref="I8:I11"/>
    <mergeCell ref="A14:A15"/>
    <mergeCell ref="B14:B15"/>
    <mergeCell ref="C14:C15"/>
    <mergeCell ref="I14:I15"/>
    <mergeCell ref="J14:J15"/>
    <mergeCell ref="K14:K15"/>
    <mergeCell ref="M10:M11"/>
    <mergeCell ref="B10:B11"/>
    <mergeCell ref="C10:C11"/>
    <mergeCell ref="A12:A13"/>
    <mergeCell ref="B12:B13"/>
    <mergeCell ref="C12:C13"/>
    <mergeCell ref="I12:I13"/>
    <mergeCell ref="M12:M13"/>
    <mergeCell ref="L14:L15"/>
    <mergeCell ref="M14:M15"/>
    <mergeCell ref="E8:E11"/>
    <mergeCell ref="G8:G11"/>
    <mergeCell ref="F8:F11"/>
    <mergeCell ref="J12:J13"/>
    <mergeCell ref="K12:K13"/>
    <mergeCell ref="L12:L13"/>
    <mergeCell ref="N14:N15"/>
    <mergeCell ref="T14:T15"/>
    <mergeCell ref="U14:U15"/>
    <mergeCell ref="V14:V15"/>
    <mergeCell ref="N12:N13"/>
    <mergeCell ref="T12:T13"/>
    <mergeCell ref="U12:U13"/>
    <mergeCell ref="V12:V13"/>
    <mergeCell ref="L16:L17"/>
    <mergeCell ref="M16:M17"/>
    <mergeCell ref="N16:N17"/>
    <mergeCell ref="T16:T17"/>
    <mergeCell ref="U16:U17"/>
    <mergeCell ref="V16:V17"/>
    <mergeCell ref="A16:A17"/>
    <mergeCell ref="B16:B17"/>
    <mergeCell ref="C16:C17"/>
    <mergeCell ref="I16:I17"/>
    <mergeCell ref="J16:J17"/>
    <mergeCell ref="K16:K17"/>
    <mergeCell ref="L18:L19"/>
    <mergeCell ref="M18:M19"/>
    <mergeCell ref="N18:N19"/>
    <mergeCell ref="T18:T19"/>
    <mergeCell ref="U18:U19"/>
    <mergeCell ref="V18:V19"/>
    <mergeCell ref="A18:A19"/>
    <mergeCell ref="B18:B19"/>
    <mergeCell ref="C18:C19"/>
    <mergeCell ref="I18:I19"/>
    <mergeCell ref="J18:J19"/>
    <mergeCell ref="K18:K19"/>
    <mergeCell ref="M20:M21"/>
    <mergeCell ref="N20:N21"/>
    <mergeCell ref="T20:T21"/>
    <mergeCell ref="U20:U21"/>
    <mergeCell ref="V20:V21"/>
    <mergeCell ref="A20:A21"/>
    <mergeCell ref="B20:B21"/>
    <mergeCell ref="C20:C21"/>
    <mergeCell ref="I20:I21"/>
    <mergeCell ref="J20:J21"/>
    <mergeCell ref="K20:K21"/>
    <mergeCell ref="L20:L21"/>
    <mergeCell ref="M22:M23"/>
    <mergeCell ref="N22:N23"/>
    <mergeCell ref="T22:T23"/>
    <mergeCell ref="U22:U23"/>
    <mergeCell ref="V22:V23"/>
    <mergeCell ref="A22:A23"/>
    <mergeCell ref="B22:B23"/>
    <mergeCell ref="C22:C23"/>
    <mergeCell ref="I22:I23"/>
    <mergeCell ref="J22:J23"/>
    <mergeCell ref="K22:K23"/>
    <mergeCell ref="L22:L23"/>
    <mergeCell ref="M24:M25"/>
    <mergeCell ref="N24:N25"/>
    <mergeCell ref="T24:T25"/>
    <mergeCell ref="U24:U25"/>
    <mergeCell ref="V24:V25"/>
    <mergeCell ref="A24:A25"/>
    <mergeCell ref="B24:B25"/>
    <mergeCell ref="C24:C25"/>
    <mergeCell ref="I24:I25"/>
    <mergeCell ref="J24:J25"/>
    <mergeCell ref="K24:K25"/>
    <mergeCell ref="L24:L25"/>
    <mergeCell ref="M26:M27"/>
    <mergeCell ref="N26:N27"/>
    <mergeCell ref="T26:T27"/>
    <mergeCell ref="U26:U27"/>
    <mergeCell ref="V26:V27"/>
    <mergeCell ref="A26:A27"/>
    <mergeCell ref="B26:B27"/>
    <mergeCell ref="C26:C27"/>
    <mergeCell ref="I26:I27"/>
    <mergeCell ref="J26:J27"/>
    <mergeCell ref="K26:K27"/>
    <mergeCell ref="L26:L27"/>
    <mergeCell ref="T28:T29"/>
    <mergeCell ref="U28:U29"/>
    <mergeCell ref="V28:V29"/>
    <mergeCell ref="A28:A29"/>
    <mergeCell ref="B28:B29"/>
    <mergeCell ref="C28:C29"/>
    <mergeCell ref="I28:I29"/>
    <mergeCell ref="J28:J29"/>
    <mergeCell ref="K28:K29"/>
    <mergeCell ref="A30:A31"/>
    <mergeCell ref="B30:B31"/>
    <mergeCell ref="C30:C31"/>
    <mergeCell ref="I30:I31"/>
    <mergeCell ref="J30:J31"/>
    <mergeCell ref="K30:K31"/>
    <mergeCell ref="L28:L29"/>
    <mergeCell ref="M28:M29"/>
    <mergeCell ref="N28:N29"/>
    <mergeCell ref="U49:U50"/>
    <mergeCell ref="V49:V50"/>
    <mergeCell ref="N47:N48"/>
    <mergeCell ref="T47:T48"/>
    <mergeCell ref="U47:U48"/>
    <mergeCell ref="V47:V48"/>
    <mergeCell ref="L30:L31"/>
    <mergeCell ref="M30:M31"/>
    <mergeCell ref="N30:N31"/>
    <mergeCell ref="T30:T31"/>
    <mergeCell ref="U30:U31"/>
    <mergeCell ref="V30:V31"/>
    <mergeCell ref="L49:L50"/>
    <mergeCell ref="M49:M50"/>
    <mergeCell ref="N41:N42"/>
    <mergeCell ref="U43:U44"/>
    <mergeCell ref="V43:V44"/>
    <mergeCell ref="L43:L44"/>
    <mergeCell ref="M43:M44"/>
    <mergeCell ref="N43:N44"/>
    <mergeCell ref="T43:T44"/>
    <mergeCell ref="N32:T35"/>
    <mergeCell ref="A49:A50"/>
    <mergeCell ref="B49:B50"/>
    <mergeCell ref="C49:C50"/>
    <mergeCell ref="I49:I50"/>
    <mergeCell ref="N49:N50"/>
    <mergeCell ref="T49:T50"/>
    <mergeCell ref="M45:M46"/>
    <mergeCell ref="J47:J48"/>
    <mergeCell ref="K47:K48"/>
    <mergeCell ref="L47:L48"/>
    <mergeCell ref="M47:M48"/>
    <mergeCell ref="A47:A48"/>
    <mergeCell ref="B47:B48"/>
    <mergeCell ref="C47:C48"/>
    <mergeCell ref="I47:I48"/>
    <mergeCell ref="A45:A46"/>
    <mergeCell ref="B45:B46"/>
    <mergeCell ref="C45:C46"/>
    <mergeCell ref="I45:I46"/>
    <mergeCell ref="J49:J50"/>
    <mergeCell ref="K49:K50"/>
    <mergeCell ref="A43:A44"/>
    <mergeCell ref="B43:B44"/>
    <mergeCell ref="C43:C44"/>
    <mergeCell ref="I43:I44"/>
    <mergeCell ref="N45:N46"/>
    <mergeCell ref="T45:T46"/>
    <mergeCell ref="U45:U46"/>
    <mergeCell ref="V45:V46"/>
    <mergeCell ref="J45:J46"/>
    <mergeCell ref="K45:K46"/>
    <mergeCell ref="L45:L46"/>
    <mergeCell ref="J43:J44"/>
    <mergeCell ref="K43:K44"/>
    <mergeCell ref="B36:D38"/>
    <mergeCell ref="E36:I38"/>
    <mergeCell ref="M36:O38"/>
    <mergeCell ref="P36:T38"/>
    <mergeCell ref="B32:I34"/>
    <mergeCell ref="B35:I35"/>
    <mergeCell ref="O41:O42"/>
    <mergeCell ref="B39:D40"/>
    <mergeCell ref="E39:E42"/>
    <mergeCell ref="F39:F42"/>
    <mergeCell ref="G39:G42"/>
    <mergeCell ref="B41:B42"/>
    <mergeCell ref="C41:C42"/>
    <mergeCell ref="D41:D42"/>
    <mergeCell ref="Q39:Q42"/>
    <mergeCell ref="R39:R42"/>
    <mergeCell ref="S39:S42"/>
    <mergeCell ref="T39:T42"/>
    <mergeCell ref="H39:H42"/>
    <mergeCell ref="I39:I42"/>
    <mergeCell ref="M39:O40"/>
    <mergeCell ref="P39:P42"/>
    <mergeCell ref="M41:M42"/>
    <mergeCell ref="M51:M52"/>
    <mergeCell ref="N51:N52"/>
    <mergeCell ref="T51:T52"/>
    <mergeCell ref="U51:U52"/>
    <mergeCell ref="V51:V52"/>
    <mergeCell ref="A53:A54"/>
    <mergeCell ref="B53:B54"/>
    <mergeCell ref="C53:C54"/>
    <mergeCell ref="I53:I54"/>
    <mergeCell ref="J53:J54"/>
    <mergeCell ref="A51:A52"/>
    <mergeCell ref="B51:B52"/>
    <mergeCell ref="C51:C52"/>
    <mergeCell ref="I51:I52"/>
    <mergeCell ref="V53:V54"/>
    <mergeCell ref="K53:K54"/>
    <mergeCell ref="L53:L54"/>
    <mergeCell ref="M53:M54"/>
    <mergeCell ref="N53:N54"/>
    <mergeCell ref="T53:T54"/>
    <mergeCell ref="U53:U54"/>
    <mergeCell ref="J51:J52"/>
    <mergeCell ref="K51:K52"/>
    <mergeCell ref="L51:L52"/>
    <mergeCell ref="T55:T56"/>
    <mergeCell ref="U55:U56"/>
    <mergeCell ref="V55:V56"/>
    <mergeCell ref="A57:A58"/>
    <mergeCell ref="B57:B58"/>
    <mergeCell ref="C57:C58"/>
    <mergeCell ref="I57:I58"/>
    <mergeCell ref="J57:J58"/>
    <mergeCell ref="K57:K58"/>
    <mergeCell ref="L57:L58"/>
    <mergeCell ref="T57:T58"/>
    <mergeCell ref="U57:U58"/>
    <mergeCell ref="A55:A56"/>
    <mergeCell ref="B55:B56"/>
    <mergeCell ref="C55:C56"/>
    <mergeCell ref="I55:I56"/>
    <mergeCell ref="J55:J56"/>
    <mergeCell ref="K55:K56"/>
    <mergeCell ref="L55:L56"/>
    <mergeCell ref="M55:M56"/>
    <mergeCell ref="N55:N56"/>
    <mergeCell ref="M57:M58"/>
    <mergeCell ref="N57:N58"/>
    <mergeCell ref="N63:T66"/>
    <mergeCell ref="V57:V58"/>
    <mergeCell ref="A59:A60"/>
    <mergeCell ref="B59:B60"/>
    <mergeCell ref="C59:C60"/>
    <mergeCell ref="I59:I60"/>
    <mergeCell ref="J59:J60"/>
    <mergeCell ref="K59:K60"/>
    <mergeCell ref="L59:L60"/>
    <mergeCell ref="B67:D69"/>
    <mergeCell ref="E67:I69"/>
    <mergeCell ref="M67:O69"/>
    <mergeCell ref="P67:T69"/>
    <mergeCell ref="B63:I65"/>
    <mergeCell ref="B66:I66"/>
    <mergeCell ref="V59:V60"/>
    <mergeCell ref="A61:A62"/>
    <mergeCell ref="B61:B62"/>
    <mergeCell ref="C61:C62"/>
    <mergeCell ref="I61:I62"/>
    <mergeCell ref="J61:J62"/>
    <mergeCell ref="K61:K62"/>
    <mergeCell ref="L61:L62"/>
    <mergeCell ref="V61:V62"/>
    <mergeCell ref="T59:T60"/>
    <mergeCell ref="U59:U60"/>
    <mergeCell ref="M61:M62"/>
    <mergeCell ref="N61:N62"/>
    <mergeCell ref="M59:M60"/>
    <mergeCell ref="N59:N60"/>
    <mergeCell ref="T61:T62"/>
    <mergeCell ref="U61:U62"/>
    <mergeCell ref="A74:A75"/>
    <mergeCell ref="B74:B75"/>
    <mergeCell ref="C74:C75"/>
    <mergeCell ref="I74:I75"/>
    <mergeCell ref="J74:J75"/>
    <mergeCell ref="K74:K75"/>
    <mergeCell ref="H70:H73"/>
    <mergeCell ref="I70:I73"/>
    <mergeCell ref="M70:O71"/>
    <mergeCell ref="M72:M73"/>
    <mergeCell ref="N72:N73"/>
    <mergeCell ref="O72:O73"/>
    <mergeCell ref="B70:D71"/>
    <mergeCell ref="E70:E73"/>
    <mergeCell ref="F70:F73"/>
    <mergeCell ref="G70:G73"/>
    <mergeCell ref="B72:B73"/>
    <mergeCell ref="C72:C73"/>
    <mergeCell ref="D72:D73"/>
    <mergeCell ref="L74:L75"/>
    <mergeCell ref="M74:M75"/>
    <mergeCell ref="N74:N75"/>
    <mergeCell ref="T74:T75"/>
    <mergeCell ref="U74:U75"/>
    <mergeCell ref="V74:V75"/>
    <mergeCell ref="Q70:Q73"/>
    <mergeCell ref="R70:R73"/>
    <mergeCell ref="S70:S73"/>
    <mergeCell ref="T70:T73"/>
    <mergeCell ref="P70:P73"/>
    <mergeCell ref="L76:L77"/>
    <mergeCell ref="M76:M77"/>
    <mergeCell ref="N76:N77"/>
    <mergeCell ref="T76:T77"/>
    <mergeCell ref="U76:U77"/>
    <mergeCell ref="V76:V77"/>
    <mergeCell ref="A76:A77"/>
    <mergeCell ref="B76:B77"/>
    <mergeCell ref="C76:C77"/>
    <mergeCell ref="I76:I77"/>
    <mergeCell ref="J76:J77"/>
    <mergeCell ref="K76:K77"/>
    <mergeCell ref="L78:L79"/>
    <mergeCell ref="M78:M79"/>
    <mergeCell ref="N78:N79"/>
    <mergeCell ref="T78:T79"/>
    <mergeCell ref="U78:U79"/>
    <mergeCell ref="V78:V79"/>
    <mergeCell ref="A78:A79"/>
    <mergeCell ref="B78:B79"/>
    <mergeCell ref="C78:C79"/>
    <mergeCell ref="I78:I79"/>
    <mergeCell ref="J78:J79"/>
    <mergeCell ref="K78:K79"/>
    <mergeCell ref="L80:L81"/>
    <mergeCell ref="M80:M81"/>
    <mergeCell ref="N80:N81"/>
    <mergeCell ref="T80:T81"/>
    <mergeCell ref="U80:U81"/>
    <mergeCell ref="V80:V81"/>
    <mergeCell ref="A80:A81"/>
    <mergeCell ref="B80:B81"/>
    <mergeCell ref="C80:C81"/>
    <mergeCell ref="I80:I81"/>
    <mergeCell ref="J80:J81"/>
    <mergeCell ref="K80:K81"/>
    <mergeCell ref="L82:L83"/>
    <mergeCell ref="M82:M83"/>
    <mergeCell ref="N82:N83"/>
    <mergeCell ref="T82:T83"/>
    <mergeCell ref="U82:U83"/>
    <mergeCell ref="V82:V83"/>
    <mergeCell ref="A82:A83"/>
    <mergeCell ref="B82:B83"/>
    <mergeCell ref="C82:C83"/>
    <mergeCell ref="I82:I83"/>
    <mergeCell ref="J82:J83"/>
    <mergeCell ref="K82:K83"/>
    <mergeCell ref="L84:L85"/>
    <mergeCell ref="M84:M85"/>
    <mergeCell ref="N84:N85"/>
    <mergeCell ref="T84:T85"/>
    <mergeCell ref="U84:U85"/>
    <mergeCell ref="V84:V85"/>
    <mergeCell ref="A84:A85"/>
    <mergeCell ref="B84:B85"/>
    <mergeCell ref="C84:C85"/>
    <mergeCell ref="I84:I85"/>
    <mergeCell ref="J84:J85"/>
    <mergeCell ref="K84:K85"/>
    <mergeCell ref="L86:L87"/>
    <mergeCell ref="M86:M87"/>
    <mergeCell ref="N86:N87"/>
    <mergeCell ref="T86:T87"/>
    <mergeCell ref="U86:U87"/>
    <mergeCell ref="V86:V87"/>
    <mergeCell ref="A86:A87"/>
    <mergeCell ref="B86:B87"/>
    <mergeCell ref="C86:C87"/>
    <mergeCell ref="I86:I87"/>
    <mergeCell ref="J86:J87"/>
    <mergeCell ref="K86:K87"/>
    <mergeCell ref="L88:L89"/>
    <mergeCell ref="M88:M89"/>
    <mergeCell ref="N88:N89"/>
    <mergeCell ref="T88:T89"/>
    <mergeCell ref="U88:U89"/>
    <mergeCell ref="V88:V89"/>
    <mergeCell ref="A88:A89"/>
    <mergeCell ref="B88:B89"/>
    <mergeCell ref="C88:C89"/>
    <mergeCell ref="I88:I89"/>
    <mergeCell ref="J88:J89"/>
    <mergeCell ref="K88:K89"/>
    <mergeCell ref="U92:U93"/>
    <mergeCell ref="V92:V93"/>
    <mergeCell ref="A92:A93"/>
    <mergeCell ref="B92:B93"/>
    <mergeCell ref="C92:C93"/>
    <mergeCell ref="I92:I93"/>
    <mergeCell ref="J92:J93"/>
    <mergeCell ref="K92:K93"/>
    <mergeCell ref="L90:L91"/>
    <mergeCell ref="M90:M91"/>
    <mergeCell ref="N90:N91"/>
    <mergeCell ref="T90:T91"/>
    <mergeCell ref="U90:U91"/>
    <mergeCell ref="V90:V91"/>
    <mergeCell ref="A90:A91"/>
    <mergeCell ref="B90:B91"/>
    <mergeCell ref="C90:C91"/>
    <mergeCell ref="I90:I91"/>
    <mergeCell ref="J90:J91"/>
    <mergeCell ref="K90:K91"/>
    <mergeCell ref="N94:T97"/>
    <mergeCell ref="B98:D100"/>
    <mergeCell ref="E98:I100"/>
    <mergeCell ref="M98:O100"/>
    <mergeCell ref="P98:T100"/>
    <mergeCell ref="B94:I96"/>
    <mergeCell ref="B97:I97"/>
    <mergeCell ref="L92:L93"/>
    <mergeCell ref="M92:M93"/>
    <mergeCell ref="N92:N93"/>
    <mergeCell ref="T92:T93"/>
    <mergeCell ref="A105:A106"/>
    <mergeCell ref="B105:B106"/>
    <mergeCell ref="C105:C106"/>
    <mergeCell ref="I105:I106"/>
    <mergeCell ref="J105:J106"/>
    <mergeCell ref="K105:K106"/>
    <mergeCell ref="H101:H104"/>
    <mergeCell ref="I101:I104"/>
    <mergeCell ref="M101:O102"/>
    <mergeCell ref="M103:M104"/>
    <mergeCell ref="N103:N104"/>
    <mergeCell ref="O103:O104"/>
    <mergeCell ref="B101:D102"/>
    <mergeCell ref="E101:E104"/>
    <mergeCell ref="F101:F104"/>
    <mergeCell ref="G101:G104"/>
    <mergeCell ref="B103:B104"/>
    <mergeCell ref="C103:C104"/>
    <mergeCell ref="D103:D104"/>
    <mergeCell ref="L105:L106"/>
    <mergeCell ref="M105:M106"/>
    <mergeCell ref="N105:N106"/>
    <mergeCell ref="T105:T106"/>
    <mergeCell ref="U105:U106"/>
    <mergeCell ref="V105:V106"/>
    <mergeCell ref="Q101:Q104"/>
    <mergeCell ref="R101:R104"/>
    <mergeCell ref="S101:S104"/>
    <mergeCell ref="T101:T104"/>
    <mergeCell ref="P101:P104"/>
    <mergeCell ref="L107:L108"/>
    <mergeCell ref="M107:M108"/>
    <mergeCell ref="N107:N108"/>
    <mergeCell ref="T107:T108"/>
    <mergeCell ref="U107:U108"/>
    <mergeCell ref="V107:V108"/>
    <mergeCell ref="A107:A108"/>
    <mergeCell ref="B107:B108"/>
    <mergeCell ref="C107:C108"/>
    <mergeCell ref="I107:I108"/>
    <mergeCell ref="J107:J108"/>
    <mergeCell ref="K107:K108"/>
    <mergeCell ref="L109:L110"/>
    <mergeCell ref="M109:M110"/>
    <mergeCell ref="N109:N110"/>
    <mergeCell ref="T109:T110"/>
    <mergeCell ref="U109:U110"/>
    <mergeCell ref="V109:V110"/>
    <mergeCell ref="A109:A110"/>
    <mergeCell ref="B109:B110"/>
    <mergeCell ref="C109:C110"/>
    <mergeCell ref="I109:I110"/>
    <mergeCell ref="J109:J110"/>
    <mergeCell ref="K109:K110"/>
    <mergeCell ref="L111:L112"/>
    <mergeCell ref="M111:M112"/>
    <mergeCell ref="N111:N112"/>
    <mergeCell ref="T111:T112"/>
    <mergeCell ref="U111:U112"/>
    <mergeCell ref="V111:V112"/>
    <mergeCell ref="A111:A112"/>
    <mergeCell ref="B111:B112"/>
    <mergeCell ref="C111:C112"/>
    <mergeCell ref="I111:I112"/>
    <mergeCell ref="J111:J112"/>
    <mergeCell ref="K111:K112"/>
    <mergeCell ref="L113:L114"/>
    <mergeCell ref="M113:M114"/>
    <mergeCell ref="N113:N114"/>
    <mergeCell ref="T113:T114"/>
    <mergeCell ref="U113:U114"/>
    <mergeCell ref="V113:V114"/>
    <mergeCell ref="A113:A114"/>
    <mergeCell ref="B113:B114"/>
    <mergeCell ref="C113:C114"/>
    <mergeCell ref="I113:I114"/>
    <mergeCell ref="J113:J114"/>
    <mergeCell ref="K113:K114"/>
    <mergeCell ref="L115:L116"/>
    <mergeCell ref="M115:M116"/>
    <mergeCell ref="N115:N116"/>
    <mergeCell ref="T115:T116"/>
    <mergeCell ref="U115:U116"/>
    <mergeCell ref="V115:V116"/>
    <mergeCell ref="A115:A116"/>
    <mergeCell ref="B115:B116"/>
    <mergeCell ref="C115:C116"/>
    <mergeCell ref="I115:I116"/>
    <mergeCell ref="J115:J116"/>
    <mergeCell ref="K115:K116"/>
    <mergeCell ref="L117:L118"/>
    <mergeCell ref="M117:M118"/>
    <mergeCell ref="N117:N118"/>
    <mergeCell ref="T117:T118"/>
    <mergeCell ref="U117:U118"/>
    <mergeCell ref="V117:V118"/>
    <mergeCell ref="A117:A118"/>
    <mergeCell ref="B117:B118"/>
    <mergeCell ref="C117:C118"/>
    <mergeCell ref="I117:I118"/>
    <mergeCell ref="J117:J118"/>
    <mergeCell ref="K117:K118"/>
    <mergeCell ref="L119:L120"/>
    <mergeCell ref="M119:M120"/>
    <mergeCell ref="N119:N120"/>
    <mergeCell ref="T119:T120"/>
    <mergeCell ref="U119:U120"/>
    <mergeCell ref="V119:V120"/>
    <mergeCell ref="A119:A120"/>
    <mergeCell ref="B119:B120"/>
    <mergeCell ref="C119:C120"/>
    <mergeCell ref="I119:I120"/>
    <mergeCell ref="J119:J120"/>
    <mergeCell ref="K119:K120"/>
    <mergeCell ref="U123:U124"/>
    <mergeCell ref="V123:V124"/>
    <mergeCell ref="A123:A124"/>
    <mergeCell ref="B123:B124"/>
    <mergeCell ref="C123:C124"/>
    <mergeCell ref="I123:I124"/>
    <mergeCell ref="J123:J124"/>
    <mergeCell ref="K123:K124"/>
    <mergeCell ref="L121:L122"/>
    <mergeCell ref="M121:M122"/>
    <mergeCell ref="N121:N122"/>
    <mergeCell ref="T121:T122"/>
    <mergeCell ref="U121:U122"/>
    <mergeCell ref="V121:V122"/>
    <mergeCell ref="A121:A122"/>
    <mergeCell ref="B121:B122"/>
    <mergeCell ref="C121:C122"/>
    <mergeCell ref="I121:I122"/>
    <mergeCell ref="J121:J122"/>
    <mergeCell ref="K121:K122"/>
    <mergeCell ref="N125:T128"/>
    <mergeCell ref="B129:D131"/>
    <mergeCell ref="E129:I131"/>
    <mergeCell ref="M129:O131"/>
    <mergeCell ref="P129:T131"/>
    <mergeCell ref="B125:I127"/>
    <mergeCell ref="B128:I128"/>
    <mergeCell ref="L123:L124"/>
    <mergeCell ref="M123:M124"/>
    <mergeCell ref="N123:N124"/>
    <mergeCell ref="T123:T124"/>
    <mergeCell ref="A136:A137"/>
    <mergeCell ref="B136:B137"/>
    <mergeCell ref="C136:C137"/>
    <mergeCell ref="I136:I137"/>
    <mergeCell ref="J136:J137"/>
    <mergeCell ref="K136:K137"/>
    <mergeCell ref="H132:H135"/>
    <mergeCell ref="I132:I135"/>
    <mergeCell ref="M132:O133"/>
    <mergeCell ref="M134:M135"/>
    <mergeCell ref="N134:N135"/>
    <mergeCell ref="O134:O135"/>
    <mergeCell ref="B132:D133"/>
    <mergeCell ref="E132:E135"/>
    <mergeCell ref="F132:F135"/>
    <mergeCell ref="G132:G135"/>
    <mergeCell ref="B134:B135"/>
    <mergeCell ref="C134:C135"/>
    <mergeCell ref="D134:D135"/>
    <mergeCell ref="L136:L137"/>
    <mergeCell ref="M136:M137"/>
    <mergeCell ref="N136:N137"/>
    <mergeCell ref="T136:T137"/>
    <mergeCell ref="U136:U137"/>
    <mergeCell ref="V136:V137"/>
    <mergeCell ref="Q132:Q135"/>
    <mergeCell ref="R132:R135"/>
    <mergeCell ref="S132:S135"/>
    <mergeCell ref="T132:T135"/>
    <mergeCell ref="P132:P135"/>
    <mergeCell ref="L138:L139"/>
    <mergeCell ref="M138:M139"/>
    <mergeCell ref="N138:N139"/>
    <mergeCell ref="T138:T139"/>
    <mergeCell ref="U138:U139"/>
    <mergeCell ref="V138:V139"/>
    <mergeCell ref="A138:A139"/>
    <mergeCell ref="B138:B139"/>
    <mergeCell ref="C138:C139"/>
    <mergeCell ref="I138:I139"/>
    <mergeCell ref="J138:J139"/>
    <mergeCell ref="K138:K139"/>
    <mergeCell ref="L140:L141"/>
    <mergeCell ref="M140:M141"/>
    <mergeCell ref="N140:N141"/>
    <mergeCell ref="T140:T141"/>
    <mergeCell ref="U140:U141"/>
    <mergeCell ref="V140:V141"/>
    <mergeCell ref="A140:A141"/>
    <mergeCell ref="B140:B141"/>
    <mergeCell ref="C140:C141"/>
    <mergeCell ref="I140:I141"/>
    <mergeCell ref="J140:J141"/>
    <mergeCell ref="K140:K141"/>
    <mergeCell ref="L142:L143"/>
    <mergeCell ref="M142:M143"/>
    <mergeCell ref="N142:N143"/>
    <mergeCell ref="T142:T143"/>
    <mergeCell ref="U142:U143"/>
    <mergeCell ref="V142:V143"/>
    <mergeCell ref="A142:A143"/>
    <mergeCell ref="B142:B143"/>
    <mergeCell ref="C142:C143"/>
    <mergeCell ref="I142:I143"/>
    <mergeCell ref="J142:J143"/>
    <mergeCell ref="K142:K143"/>
    <mergeCell ref="L144:L145"/>
    <mergeCell ref="M144:M145"/>
    <mergeCell ref="N144:N145"/>
    <mergeCell ref="T144:T145"/>
    <mergeCell ref="U144:U145"/>
    <mergeCell ref="V144:V145"/>
    <mergeCell ref="A144:A145"/>
    <mergeCell ref="B144:B145"/>
    <mergeCell ref="C144:C145"/>
    <mergeCell ref="I144:I145"/>
    <mergeCell ref="J144:J145"/>
    <mergeCell ref="K144:K145"/>
    <mergeCell ref="L146:L147"/>
    <mergeCell ref="M146:M147"/>
    <mergeCell ref="N146:N147"/>
    <mergeCell ref="T146:T147"/>
    <mergeCell ref="U146:U147"/>
    <mergeCell ref="V146:V147"/>
    <mergeCell ref="A146:A147"/>
    <mergeCell ref="B146:B147"/>
    <mergeCell ref="C146:C147"/>
    <mergeCell ref="I146:I147"/>
    <mergeCell ref="J146:J147"/>
    <mergeCell ref="K146:K147"/>
    <mergeCell ref="L148:L149"/>
    <mergeCell ref="M148:M149"/>
    <mergeCell ref="N148:N149"/>
    <mergeCell ref="T148:T149"/>
    <mergeCell ref="U148:U149"/>
    <mergeCell ref="V148:V149"/>
    <mergeCell ref="A148:A149"/>
    <mergeCell ref="B148:B149"/>
    <mergeCell ref="C148:C149"/>
    <mergeCell ref="I148:I149"/>
    <mergeCell ref="J148:J149"/>
    <mergeCell ref="K148:K149"/>
    <mergeCell ref="L150:L151"/>
    <mergeCell ref="M150:M151"/>
    <mergeCell ref="N150:N151"/>
    <mergeCell ref="T150:T151"/>
    <mergeCell ref="U150:U151"/>
    <mergeCell ref="V150:V151"/>
    <mergeCell ref="A150:A151"/>
    <mergeCell ref="B150:B151"/>
    <mergeCell ref="C150:C151"/>
    <mergeCell ref="I150:I151"/>
    <mergeCell ref="J150:J151"/>
    <mergeCell ref="K150:K151"/>
    <mergeCell ref="L152:L153"/>
    <mergeCell ref="M152:M153"/>
    <mergeCell ref="N152:N153"/>
    <mergeCell ref="T152:T153"/>
    <mergeCell ref="U152:U153"/>
    <mergeCell ref="V152:V153"/>
    <mergeCell ref="A152:A153"/>
    <mergeCell ref="B152:B153"/>
    <mergeCell ref="C152:C153"/>
    <mergeCell ref="I152:I153"/>
    <mergeCell ref="J152:J153"/>
    <mergeCell ref="K152:K153"/>
    <mergeCell ref="L154:L155"/>
    <mergeCell ref="M154:M155"/>
    <mergeCell ref="N154:N155"/>
    <mergeCell ref="T154:T155"/>
    <mergeCell ref="U154:U155"/>
    <mergeCell ref="V154:V155"/>
    <mergeCell ref="A154:A155"/>
    <mergeCell ref="B154:B155"/>
    <mergeCell ref="C154:C155"/>
    <mergeCell ref="I154:I155"/>
    <mergeCell ref="J154:J155"/>
    <mergeCell ref="K154:K155"/>
  </mergeCells>
  <phoneticPr fontId="0" type="noConversion"/>
  <conditionalFormatting sqref="H12 H14 H16 H18 H20 H22 H24 H26 H28 H30 H43 H45 H47 H49 H51 H53 H55 H57 H59 H61 H74 H76 H78 H80 H82 H84 H86 H88 H90 H92 H105 H107 H109 H111 H113 H115 H117 H119 H121 H123 H136 H138 H140 H142 H144 H146 H148 H150 H152 H154">
    <cfRule type="cellIs" dxfId="31" priority="1" stopIfTrue="1" operator="greaterThan">
      <formula>$H13</formula>
    </cfRule>
  </conditionalFormatting>
  <conditionalFormatting sqref="H13 H15 H17 H19 H21 H23 H25 H27 H29 H31 H44 H46 H48 H50 H52 H54 H56 H58 H60 H62 H75 H77 H79 H81 H83 H85 H87 H89 H91 H93 H106 H108 H110 H112 H114 H116 H118 H120 H122 H124 H137 H139 H141 H143 H145 H147 H149 H151 H153 H155">
    <cfRule type="cellIs" dxfId="30" priority="2" stopIfTrue="1" operator="greaterThan">
      <formula>$H12</formula>
    </cfRule>
  </conditionalFormatting>
  <conditionalFormatting sqref="S13 S15 S17 S19 S21 S23 S25 S27 S29 S31 S44 S46 S48 S50 S52 S54 S56 S58 S60 S62 S75 S77 S79 S81 S83 S85 S87 S89 S91 S93 S106 S108 S110 S112 S114 S116 S118 S120 S122 S124 S137 S139 S141 S143 S145 S147 S149 S151 S153 S155">
    <cfRule type="cellIs" dxfId="29" priority="3" stopIfTrue="1" operator="greaterThan">
      <formula>$S12</formula>
    </cfRule>
  </conditionalFormatting>
  <conditionalFormatting sqref="S12 S14 S16 S18 S20 S22 S24 S26 S28 S30 S43 S45 S47 S49 S51 S53 S55 S57 S59 S61 S74 S76 S78 S80 S82 S84 S86 S88 S90 S92 S105 S107 S109 S111 S113 S115 S117 S119 S121 S123 S136 S138 S140 S142 S144 S146 S148 S150 S152 S154">
    <cfRule type="cellIs" dxfId="28" priority="4" stopIfTrue="1" operator="greaterThan">
      <formula>$S13</formula>
    </cfRule>
  </conditionalFormatting>
  <printOptions horizontalCentered="1" verticalCentered="1"/>
  <pageMargins left="0" right="0" top="0" bottom="0" header="0" footer="0"/>
  <pageSetup paperSize="9" orientation="landscape" r:id="rId1"/>
  <headerFooter alignWithMargins="0"/>
  <ignoredErrors>
    <ignoredError sqref="H12:S31 H43:T62 H74:T93 H105:S124 H136:S155" formula="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5">
    <pageSetUpPr autoPageBreaks="0"/>
  </sheetPr>
  <dimension ref="A1:X310"/>
  <sheetViews>
    <sheetView showGridLines="0" showRowColHeaders="0" zoomScaleNormal="100" workbookViewId="0">
      <selection activeCell="O12" sqref="O12:Q12"/>
    </sheetView>
  </sheetViews>
  <sheetFormatPr defaultColWidth="8.85546875" defaultRowHeight="12.75" x14ac:dyDescent="0.2"/>
  <cols>
    <col min="1" max="1" width="1.7109375" style="77" customWidth="1"/>
    <col min="2" max="2" width="6" style="78" customWidth="1"/>
    <col min="3" max="3" width="18.7109375" style="78" customWidth="1"/>
    <col min="4" max="4" width="7.28515625" style="78" customWidth="1"/>
    <col min="5" max="8" width="6.7109375" style="78" customWidth="1"/>
    <col min="9" max="20" width="5.7109375" style="78" customWidth="1"/>
    <col min="21" max="22" width="7.7109375" style="78" customWidth="1"/>
    <col min="23" max="24" width="10.7109375" style="78" hidden="1" customWidth="1"/>
    <col min="25" max="25" width="1.7109375" style="78" customWidth="1"/>
    <col min="26" max="16384" width="8.85546875" style="78"/>
  </cols>
  <sheetData>
    <row r="1" spans="1:24" ht="15" customHeight="1" x14ac:dyDescent="0.2">
      <c r="B1" s="745" t="s">
        <v>32</v>
      </c>
      <c r="C1" s="746"/>
      <c r="D1" s="746"/>
      <c r="E1" s="746"/>
      <c r="F1" s="746"/>
      <c r="G1" s="746"/>
      <c r="H1" s="746"/>
      <c r="I1" s="746"/>
      <c r="J1" s="746"/>
      <c r="K1" s="746"/>
      <c r="L1" s="746"/>
      <c r="M1" s="746"/>
      <c r="N1" s="746"/>
      <c r="O1" s="746"/>
      <c r="P1" s="749"/>
      <c r="Q1" s="749"/>
      <c r="R1" s="749"/>
      <c r="S1" s="749"/>
      <c r="T1" s="749"/>
      <c r="U1" s="749"/>
      <c r="V1" s="750"/>
    </row>
    <row r="2" spans="1:24" ht="15" customHeight="1" x14ac:dyDescent="0.2">
      <c r="B2" s="747"/>
      <c r="C2" s="748"/>
      <c r="D2" s="748"/>
      <c r="E2" s="748"/>
      <c r="F2" s="748"/>
      <c r="G2" s="748"/>
      <c r="H2" s="748"/>
      <c r="I2" s="748"/>
      <c r="J2" s="748"/>
      <c r="K2" s="748"/>
      <c r="L2" s="748"/>
      <c r="M2" s="748"/>
      <c r="N2" s="748"/>
      <c r="O2" s="748"/>
      <c r="P2" s="751"/>
      <c r="Q2" s="751"/>
      <c r="R2" s="751"/>
      <c r="S2" s="751"/>
      <c r="T2" s="751"/>
      <c r="U2" s="751"/>
      <c r="V2" s="752"/>
    </row>
    <row r="3" spans="1:24" ht="15" customHeight="1" x14ac:dyDescent="0.2">
      <c r="B3" s="747"/>
      <c r="C3" s="748"/>
      <c r="D3" s="748"/>
      <c r="E3" s="748"/>
      <c r="F3" s="748"/>
      <c r="G3" s="748"/>
      <c r="H3" s="748"/>
      <c r="I3" s="748"/>
      <c r="J3" s="748"/>
      <c r="K3" s="748"/>
      <c r="L3" s="748"/>
      <c r="M3" s="748"/>
      <c r="N3" s="748"/>
      <c r="O3" s="748"/>
      <c r="P3" s="751"/>
      <c r="Q3" s="751"/>
      <c r="R3" s="751"/>
      <c r="S3" s="751"/>
      <c r="T3" s="751"/>
      <c r="U3" s="751"/>
      <c r="V3" s="752"/>
    </row>
    <row r="4" spans="1:24" ht="19.899999999999999" customHeight="1" thickBot="1" x14ac:dyDescent="0.25">
      <c r="B4" s="825" t="s">
        <v>54</v>
      </c>
      <c r="C4" s="826"/>
      <c r="D4" s="826"/>
      <c r="E4" s="826"/>
      <c r="F4" s="826"/>
      <c r="G4" s="826"/>
      <c r="H4" s="826"/>
      <c r="I4" s="826"/>
      <c r="J4" s="826"/>
      <c r="K4" s="826"/>
      <c r="L4" s="826"/>
      <c r="M4" s="826"/>
      <c r="N4" s="826"/>
      <c r="O4" s="827"/>
      <c r="P4" s="817"/>
      <c r="Q4" s="817"/>
      <c r="R4" s="817"/>
      <c r="S4" s="817"/>
      <c r="T4" s="817"/>
      <c r="U4" s="817"/>
      <c r="V4" s="818"/>
    </row>
    <row r="5" spans="1:24" ht="15" customHeight="1" x14ac:dyDescent="0.2">
      <c r="B5" s="828" t="s">
        <v>57</v>
      </c>
      <c r="C5" s="829"/>
      <c r="D5" s="830"/>
      <c r="E5" s="831" t="s">
        <v>33</v>
      </c>
      <c r="F5" s="832"/>
      <c r="G5" s="832"/>
      <c r="H5" s="769"/>
      <c r="I5" s="833" t="s">
        <v>34</v>
      </c>
      <c r="J5" s="834"/>
      <c r="K5" s="834"/>
      <c r="L5" s="834"/>
      <c r="M5" s="834"/>
      <c r="N5" s="834"/>
      <c r="O5" s="834"/>
      <c r="P5" s="834"/>
      <c r="Q5" s="834"/>
      <c r="R5" s="834"/>
      <c r="S5" s="834"/>
      <c r="T5" s="835"/>
      <c r="U5" s="836" t="s">
        <v>35</v>
      </c>
      <c r="V5" s="837"/>
    </row>
    <row r="6" spans="1:24" ht="15" customHeight="1" x14ac:dyDescent="0.2">
      <c r="B6" s="732"/>
      <c r="C6" s="733"/>
      <c r="D6" s="734"/>
      <c r="E6" s="767"/>
      <c r="F6" s="768"/>
      <c r="G6" s="768"/>
      <c r="H6" s="769"/>
      <c r="I6" s="850" t="s">
        <v>58</v>
      </c>
      <c r="J6" s="839"/>
      <c r="K6" s="840"/>
      <c r="L6" s="838" t="s">
        <v>59</v>
      </c>
      <c r="M6" s="839"/>
      <c r="N6" s="840"/>
      <c r="O6" s="838" t="s">
        <v>60</v>
      </c>
      <c r="P6" s="839"/>
      <c r="Q6" s="840"/>
      <c r="R6" s="838"/>
      <c r="S6" s="839"/>
      <c r="T6" s="847"/>
      <c r="U6" s="760"/>
      <c r="V6" s="719"/>
    </row>
    <row r="7" spans="1:24" ht="15" customHeight="1" x14ac:dyDescent="0.2">
      <c r="B7" s="732"/>
      <c r="C7" s="733"/>
      <c r="D7" s="734"/>
      <c r="E7" s="770"/>
      <c r="F7" s="771"/>
      <c r="G7" s="771"/>
      <c r="H7" s="772"/>
      <c r="I7" s="851"/>
      <c r="J7" s="842"/>
      <c r="K7" s="843"/>
      <c r="L7" s="841"/>
      <c r="M7" s="842"/>
      <c r="N7" s="843"/>
      <c r="O7" s="841"/>
      <c r="P7" s="842"/>
      <c r="Q7" s="843"/>
      <c r="R7" s="841"/>
      <c r="S7" s="842"/>
      <c r="T7" s="848"/>
      <c r="U7" s="725" t="s">
        <v>43</v>
      </c>
      <c r="V7" s="727" t="s">
        <v>44</v>
      </c>
    </row>
    <row r="8" spans="1:24" ht="15" customHeight="1" x14ac:dyDescent="0.2">
      <c r="B8" s="853" t="s">
        <v>166</v>
      </c>
      <c r="C8" s="854"/>
      <c r="D8" s="855"/>
      <c r="E8" s="725" t="s">
        <v>45</v>
      </c>
      <c r="F8" s="721" t="s">
        <v>46</v>
      </c>
      <c r="G8" s="721" t="s">
        <v>47</v>
      </c>
      <c r="H8" s="727" t="s">
        <v>48</v>
      </c>
      <c r="I8" s="851"/>
      <c r="J8" s="842"/>
      <c r="K8" s="843"/>
      <c r="L8" s="841"/>
      <c r="M8" s="842"/>
      <c r="N8" s="843"/>
      <c r="O8" s="841"/>
      <c r="P8" s="842"/>
      <c r="Q8" s="843"/>
      <c r="R8" s="841"/>
      <c r="S8" s="842"/>
      <c r="T8" s="848"/>
      <c r="U8" s="725"/>
      <c r="V8" s="727"/>
    </row>
    <row r="9" spans="1:24" ht="15" customHeight="1" x14ac:dyDescent="0.2">
      <c r="B9" s="856"/>
      <c r="C9" s="857"/>
      <c r="D9" s="858"/>
      <c r="E9" s="725"/>
      <c r="F9" s="721"/>
      <c r="G9" s="721"/>
      <c r="H9" s="727"/>
      <c r="I9" s="851"/>
      <c r="J9" s="842"/>
      <c r="K9" s="843"/>
      <c r="L9" s="841"/>
      <c r="M9" s="842"/>
      <c r="N9" s="843"/>
      <c r="O9" s="841"/>
      <c r="P9" s="842"/>
      <c r="Q9" s="843"/>
      <c r="R9" s="841"/>
      <c r="S9" s="842"/>
      <c r="T9" s="848"/>
      <c r="U9" s="725"/>
      <c r="V9" s="727"/>
    </row>
    <row r="10" spans="1:24" ht="16.899999999999999" customHeight="1" x14ac:dyDescent="0.2">
      <c r="B10" s="760" t="s">
        <v>49</v>
      </c>
      <c r="C10" s="762" t="s">
        <v>50</v>
      </c>
      <c r="D10" s="719" t="s">
        <v>51</v>
      </c>
      <c r="E10" s="725"/>
      <c r="F10" s="721"/>
      <c r="G10" s="721"/>
      <c r="H10" s="727"/>
      <c r="I10" s="851"/>
      <c r="J10" s="842"/>
      <c r="K10" s="843"/>
      <c r="L10" s="841"/>
      <c r="M10" s="842"/>
      <c r="N10" s="843"/>
      <c r="O10" s="841"/>
      <c r="P10" s="842"/>
      <c r="Q10" s="843"/>
      <c r="R10" s="841"/>
      <c r="S10" s="842"/>
      <c r="T10" s="848"/>
      <c r="U10" s="725"/>
      <c r="V10" s="727"/>
    </row>
    <row r="11" spans="1:24" ht="16.899999999999999" customHeight="1" thickBot="1" x14ac:dyDescent="0.25">
      <c r="B11" s="761"/>
      <c r="C11" s="763"/>
      <c r="D11" s="720"/>
      <c r="E11" s="726"/>
      <c r="F11" s="722"/>
      <c r="G11" s="722"/>
      <c r="H11" s="728"/>
      <c r="I11" s="852"/>
      <c r="J11" s="845"/>
      <c r="K11" s="846"/>
      <c r="L11" s="844"/>
      <c r="M11" s="845"/>
      <c r="N11" s="846"/>
      <c r="O11" s="844"/>
      <c r="P11" s="845"/>
      <c r="Q11" s="846"/>
      <c r="R11" s="844"/>
      <c r="S11" s="845"/>
      <c r="T11" s="849"/>
      <c r="U11" s="726"/>
      <c r="V11" s="728"/>
    </row>
    <row r="12" spans="1:24" ht="19.899999999999999" customHeight="1" x14ac:dyDescent="0.2">
      <c r="A12" s="744" t="str">
        <f>IF('Start - jaro'!E6="","","x")</f>
        <v/>
      </c>
      <c r="B12" s="787">
        <v>1</v>
      </c>
      <c r="C12" s="756" t="str">
        <f>IF('Start - jaro'!C6="","",'Start - jaro'!C6)</f>
        <v>Nedabyle</v>
      </c>
      <c r="D12" s="79" t="s">
        <v>52</v>
      </c>
      <c r="E12" s="82"/>
      <c r="F12" s="83"/>
      <c r="G12" s="173"/>
      <c r="H12" s="179"/>
      <c r="I12" s="859"/>
      <c r="J12" s="860"/>
      <c r="K12" s="861"/>
      <c r="L12" s="862"/>
      <c r="M12" s="860"/>
      <c r="N12" s="861"/>
      <c r="O12" s="862"/>
      <c r="P12" s="860"/>
      <c r="Q12" s="861"/>
      <c r="R12" s="862"/>
      <c r="S12" s="860"/>
      <c r="T12" s="863"/>
      <c r="U12" s="107" t="str">
        <f t="shared" ref="U12:U31" si="0">IF(H12="","",IF(H12="NP","NP",IF(H12="DNF","DNF",SUM(I12:T12)+H12)))</f>
        <v/>
      </c>
      <c r="V12" s="758"/>
      <c r="W12" s="718">
        <f>IF(A12="x","x",IF(C12="","",IF(OR(X12="NP",X12="DNF"),X12,RANK(X12,X$12:X$309,1))))</f>
        <v>1</v>
      </c>
      <c r="X12" s="718">
        <f>IF(A12="x","x",IF(C12="","",IF(OR(AND(U12="NP",U13="NP"),AND(U12="DNF",U13="DNF")),U12,IF(AND(U12="NP",U13="DNF"),U12,IF(AND(U12="DNF",U13="NP"),U13,MIN(U12,U13))))))</f>
        <v>0</v>
      </c>
    </row>
    <row r="13" spans="1:24" ht="19.899999999999999" customHeight="1" thickBot="1" x14ac:dyDescent="0.25">
      <c r="A13" s="744"/>
      <c r="B13" s="784"/>
      <c r="C13" s="757"/>
      <c r="D13" s="80" t="s">
        <v>53</v>
      </c>
      <c r="E13" s="84"/>
      <c r="F13" s="85"/>
      <c r="G13" s="177"/>
      <c r="H13" s="180"/>
      <c r="I13" s="864"/>
      <c r="J13" s="865"/>
      <c r="K13" s="866"/>
      <c r="L13" s="867"/>
      <c r="M13" s="865"/>
      <c r="N13" s="866"/>
      <c r="O13" s="867"/>
      <c r="P13" s="865"/>
      <c r="Q13" s="866"/>
      <c r="R13" s="867"/>
      <c r="S13" s="865"/>
      <c r="T13" s="868"/>
      <c r="U13" s="108" t="str">
        <f t="shared" si="0"/>
        <v/>
      </c>
      <c r="V13" s="759"/>
      <c r="W13" s="718"/>
      <c r="X13" s="718"/>
    </row>
    <row r="14" spans="1:24" ht="19.899999999999999" customHeight="1" x14ac:dyDescent="0.2">
      <c r="A14" s="744" t="str">
        <f>IF('Start - jaro'!E7="","","x")</f>
        <v/>
      </c>
      <c r="B14" s="787">
        <v>2</v>
      </c>
      <c r="C14" s="788" t="str">
        <f>IF('Start - jaro'!C7="","",'Start - jaro'!C7)</f>
        <v>Střížov  II</v>
      </c>
      <c r="D14" s="79" t="s">
        <v>52</v>
      </c>
      <c r="E14" s="82"/>
      <c r="F14" s="83"/>
      <c r="G14" s="173"/>
      <c r="H14" s="179"/>
      <c r="I14" s="859"/>
      <c r="J14" s="860"/>
      <c r="K14" s="861"/>
      <c r="L14" s="862"/>
      <c r="M14" s="860"/>
      <c r="N14" s="861"/>
      <c r="O14" s="862"/>
      <c r="P14" s="860"/>
      <c r="Q14" s="861"/>
      <c r="R14" s="862"/>
      <c r="S14" s="860"/>
      <c r="T14" s="863"/>
      <c r="U14" s="107" t="str">
        <f t="shared" si="0"/>
        <v/>
      </c>
      <c r="V14" s="758"/>
      <c r="W14" s="718">
        <f>IF(A14="x","x",IF(C14="","",IF(OR(X14="NP",X14="DNF"),X14,RANK(X14,X$12:X$309,1))))</f>
        <v>1</v>
      </c>
      <c r="X14" s="718">
        <f>IF(A14="x","x",IF(C14="","",IF(OR(AND(U14="NP",U15="NP"),AND(U14="DNF",U15="DNF")),U14,IF(AND(U14="NP",U15="DNF"),U14,IF(AND(U14="DNF",U15="NP"),U15,MIN(U14,U15))))))</f>
        <v>0</v>
      </c>
    </row>
    <row r="15" spans="1:24" ht="19.899999999999999" customHeight="1" thickBot="1" x14ac:dyDescent="0.25">
      <c r="A15" s="744"/>
      <c r="B15" s="784"/>
      <c r="C15" s="786"/>
      <c r="D15" s="80" t="s">
        <v>53</v>
      </c>
      <c r="E15" s="84"/>
      <c r="F15" s="85"/>
      <c r="G15" s="177"/>
      <c r="H15" s="180"/>
      <c r="I15" s="864"/>
      <c r="J15" s="865"/>
      <c r="K15" s="866"/>
      <c r="L15" s="867"/>
      <c r="M15" s="865"/>
      <c r="N15" s="866"/>
      <c r="O15" s="867"/>
      <c r="P15" s="865"/>
      <c r="Q15" s="866"/>
      <c r="R15" s="867"/>
      <c r="S15" s="865"/>
      <c r="T15" s="868"/>
      <c r="U15" s="108" t="str">
        <f t="shared" si="0"/>
        <v/>
      </c>
      <c r="V15" s="759"/>
      <c r="W15" s="718"/>
      <c r="X15" s="718"/>
    </row>
    <row r="16" spans="1:24" ht="19.899999999999999" customHeight="1" x14ac:dyDescent="0.2">
      <c r="A16" s="744" t="str">
        <f>IF('Start - jaro'!E8="","","x")</f>
        <v/>
      </c>
      <c r="B16" s="787">
        <v>3</v>
      </c>
      <c r="C16" s="788" t="str">
        <f>IF('Start - jaro'!C8="","",'Start - jaro'!C8)</f>
        <v>Strážkovice I</v>
      </c>
      <c r="D16" s="79" t="s">
        <v>52</v>
      </c>
      <c r="E16" s="82"/>
      <c r="F16" s="83"/>
      <c r="G16" s="173"/>
      <c r="H16" s="179"/>
      <c r="I16" s="859"/>
      <c r="J16" s="860"/>
      <c r="K16" s="861"/>
      <c r="L16" s="862"/>
      <c r="M16" s="860"/>
      <c r="N16" s="861"/>
      <c r="O16" s="862"/>
      <c r="P16" s="860"/>
      <c r="Q16" s="861"/>
      <c r="R16" s="862"/>
      <c r="S16" s="860"/>
      <c r="T16" s="863"/>
      <c r="U16" s="107" t="str">
        <f t="shared" si="0"/>
        <v/>
      </c>
      <c r="V16" s="758"/>
      <c r="W16" s="718">
        <f>IF(A16="x","x",IF(C16="","",IF(OR(X16="NP",X16="DNF"),X16,RANK(X16,X$12:X$309,1))))</f>
        <v>1</v>
      </c>
      <c r="X16" s="718">
        <f>IF(A16="x","x",IF(C16="","",IF(OR(AND(U16="NP",U17="NP"),AND(U16="DNF",U17="DNF")),U16,IF(AND(U16="NP",U17="DNF"),U16,IF(AND(U16="DNF",U17="NP"),U17,MIN(U16,U17))))))</f>
        <v>0</v>
      </c>
    </row>
    <row r="17" spans="1:24" ht="19.899999999999999" customHeight="1" thickBot="1" x14ac:dyDescent="0.25">
      <c r="A17" s="744"/>
      <c r="B17" s="784"/>
      <c r="C17" s="786"/>
      <c r="D17" s="80" t="s">
        <v>53</v>
      </c>
      <c r="E17" s="84"/>
      <c r="F17" s="85"/>
      <c r="G17" s="177"/>
      <c r="H17" s="180"/>
      <c r="I17" s="864"/>
      <c r="J17" s="865"/>
      <c r="K17" s="866"/>
      <c r="L17" s="867"/>
      <c r="M17" s="865"/>
      <c r="N17" s="866"/>
      <c r="O17" s="867"/>
      <c r="P17" s="865"/>
      <c r="Q17" s="866"/>
      <c r="R17" s="867"/>
      <c r="S17" s="865"/>
      <c r="T17" s="868"/>
      <c r="U17" s="108" t="str">
        <f t="shared" si="0"/>
        <v/>
      </c>
      <c r="V17" s="759"/>
      <c r="W17" s="718"/>
      <c r="X17" s="718"/>
    </row>
    <row r="18" spans="1:24" ht="19.899999999999999" customHeight="1" x14ac:dyDescent="0.2">
      <c r="A18" s="744" t="str">
        <f>IF('Start - jaro'!E9="","","x")</f>
        <v/>
      </c>
      <c r="B18" s="787">
        <v>4</v>
      </c>
      <c r="C18" s="788" t="str">
        <f>IF('Start - jaro'!C9="","",'Start - jaro'!C9)</f>
        <v>Římov</v>
      </c>
      <c r="D18" s="79" t="s">
        <v>52</v>
      </c>
      <c r="E18" s="82"/>
      <c r="F18" s="83"/>
      <c r="G18" s="173"/>
      <c r="H18" s="179"/>
      <c r="I18" s="859"/>
      <c r="J18" s="860"/>
      <c r="K18" s="861"/>
      <c r="L18" s="862"/>
      <c r="M18" s="860"/>
      <c r="N18" s="861"/>
      <c r="O18" s="862"/>
      <c r="P18" s="860"/>
      <c r="Q18" s="861"/>
      <c r="R18" s="862"/>
      <c r="S18" s="860"/>
      <c r="T18" s="863"/>
      <c r="U18" s="107" t="str">
        <f t="shared" si="0"/>
        <v/>
      </c>
      <c r="V18" s="758"/>
      <c r="W18" s="718">
        <f>IF(A18="x","x",IF(C18="","",IF(OR(X18="NP",X18="DNF"),X18,RANK(X18,X$12:X$309,1))))</f>
        <v>1</v>
      </c>
      <c r="X18" s="718">
        <f>IF(A18="x","x",IF(C18="","",IF(OR(AND(U18="NP",U19="NP"),AND(U18="DNF",U19="DNF")),U18,IF(AND(U18="NP",U19="DNF"),U18,IF(AND(U18="DNF",U19="NP"),U19,MIN(U18,U19))))))</f>
        <v>0</v>
      </c>
    </row>
    <row r="19" spans="1:24" ht="19.899999999999999" customHeight="1" thickBot="1" x14ac:dyDescent="0.25">
      <c r="A19" s="744"/>
      <c r="B19" s="784"/>
      <c r="C19" s="786"/>
      <c r="D19" s="80" t="s">
        <v>53</v>
      </c>
      <c r="E19" s="84"/>
      <c r="F19" s="85"/>
      <c r="G19" s="177"/>
      <c r="H19" s="180"/>
      <c r="I19" s="864"/>
      <c r="J19" s="865"/>
      <c r="K19" s="866"/>
      <c r="L19" s="867"/>
      <c r="M19" s="865"/>
      <c r="N19" s="866"/>
      <c r="O19" s="867"/>
      <c r="P19" s="865"/>
      <c r="Q19" s="866"/>
      <c r="R19" s="867"/>
      <c r="S19" s="865"/>
      <c r="T19" s="868"/>
      <c r="U19" s="108" t="str">
        <f t="shared" si="0"/>
        <v/>
      </c>
      <c r="V19" s="759"/>
      <c r="W19" s="718"/>
      <c r="X19" s="718"/>
    </row>
    <row r="20" spans="1:24" ht="19.899999999999999" customHeight="1" x14ac:dyDescent="0.2">
      <c r="A20" s="744" t="str">
        <f>IF('Start - jaro'!E10="","","x")</f>
        <v/>
      </c>
      <c r="B20" s="787">
        <v>5</v>
      </c>
      <c r="C20" s="788" t="str">
        <f>IF('Start - jaro'!C10="","",'Start - jaro'!C10)</f>
        <v>Střížov   I</v>
      </c>
      <c r="D20" s="79" t="s">
        <v>52</v>
      </c>
      <c r="E20" s="82"/>
      <c r="F20" s="83"/>
      <c r="G20" s="173"/>
      <c r="H20" s="179"/>
      <c r="I20" s="859"/>
      <c r="J20" s="860"/>
      <c r="K20" s="861"/>
      <c r="L20" s="862"/>
      <c r="M20" s="860"/>
      <c r="N20" s="861"/>
      <c r="O20" s="862"/>
      <c r="P20" s="860"/>
      <c r="Q20" s="861"/>
      <c r="R20" s="862"/>
      <c r="S20" s="860"/>
      <c r="T20" s="863"/>
      <c r="U20" s="107" t="str">
        <f t="shared" si="0"/>
        <v/>
      </c>
      <c r="V20" s="758"/>
      <c r="W20" s="718">
        <f>IF(A20="x","x",IF(C20="","",IF(OR(X20="NP",X20="DNF"),X20,RANK(X20,X$12:X$309,1))))</f>
        <v>1</v>
      </c>
      <c r="X20" s="718">
        <f>IF(A20="x","x",IF(C20="","",IF(OR(AND(U20="NP",U21="NP"),AND(U20="DNF",U21="DNF")),U20,IF(AND(U20="NP",U21="DNF"),U20,IF(AND(U20="DNF",U21="NP"),U21,MIN(U20,U21))))))</f>
        <v>0</v>
      </c>
    </row>
    <row r="21" spans="1:24" ht="19.899999999999999" customHeight="1" thickBot="1" x14ac:dyDescent="0.25">
      <c r="A21" s="744"/>
      <c r="B21" s="784"/>
      <c r="C21" s="786"/>
      <c r="D21" s="80" t="s">
        <v>53</v>
      </c>
      <c r="E21" s="84"/>
      <c r="F21" s="85"/>
      <c r="G21" s="177"/>
      <c r="H21" s="180"/>
      <c r="I21" s="864"/>
      <c r="J21" s="865"/>
      <c r="K21" s="866"/>
      <c r="L21" s="867"/>
      <c r="M21" s="865"/>
      <c r="N21" s="866"/>
      <c r="O21" s="867"/>
      <c r="P21" s="865"/>
      <c r="Q21" s="866"/>
      <c r="R21" s="867"/>
      <c r="S21" s="865"/>
      <c r="T21" s="868"/>
      <c r="U21" s="108" t="str">
        <f t="shared" si="0"/>
        <v/>
      </c>
      <c r="V21" s="759"/>
      <c r="W21" s="718"/>
      <c r="X21" s="718"/>
    </row>
    <row r="22" spans="1:24" ht="19.899999999999999" customHeight="1" x14ac:dyDescent="0.2">
      <c r="A22" s="744" t="str">
        <f>IF('Start - jaro'!E11="","","x")</f>
        <v/>
      </c>
      <c r="B22" s="787">
        <v>6</v>
      </c>
      <c r="C22" s="788" t="str">
        <f>IF('Start - jaro'!C11="","",'Start - jaro'!C11)</f>
        <v>Nové Homole I</v>
      </c>
      <c r="D22" s="79" t="s">
        <v>52</v>
      </c>
      <c r="E22" s="82"/>
      <c r="F22" s="83"/>
      <c r="G22" s="173"/>
      <c r="H22" s="179"/>
      <c r="I22" s="859"/>
      <c r="J22" s="860"/>
      <c r="K22" s="861"/>
      <c r="L22" s="862"/>
      <c r="M22" s="860"/>
      <c r="N22" s="861"/>
      <c r="O22" s="862"/>
      <c r="P22" s="860"/>
      <c r="Q22" s="861"/>
      <c r="R22" s="862"/>
      <c r="S22" s="860"/>
      <c r="T22" s="863"/>
      <c r="U22" s="107" t="str">
        <f t="shared" si="0"/>
        <v/>
      </c>
      <c r="V22" s="758"/>
      <c r="W22" s="718">
        <f>IF(A22="x","x",IF(C22="","",IF(OR(X22="NP",X22="DNF"),X22,RANK(X22,X$12:X$309,1))))</f>
        <v>1</v>
      </c>
      <c r="X22" s="718">
        <f>IF(A22="x","x",IF(C22="","",IF(OR(AND(U22="NP",U23="NP"),AND(U22="DNF",U23="DNF")),U22,IF(AND(U22="NP",U23="DNF"),U22,IF(AND(U22="DNF",U23="NP"),U23,MIN(U22,U23))))))</f>
        <v>0</v>
      </c>
    </row>
    <row r="23" spans="1:24" ht="19.899999999999999" customHeight="1" thickBot="1" x14ac:dyDescent="0.25">
      <c r="A23" s="744"/>
      <c r="B23" s="784"/>
      <c r="C23" s="786"/>
      <c r="D23" s="80" t="s">
        <v>53</v>
      </c>
      <c r="E23" s="84"/>
      <c r="F23" s="85"/>
      <c r="G23" s="177"/>
      <c r="H23" s="180"/>
      <c r="I23" s="864"/>
      <c r="J23" s="865"/>
      <c r="K23" s="866"/>
      <c r="L23" s="867"/>
      <c r="M23" s="865"/>
      <c r="N23" s="866"/>
      <c r="O23" s="867"/>
      <c r="P23" s="865"/>
      <c r="Q23" s="866"/>
      <c r="R23" s="867"/>
      <c r="S23" s="865"/>
      <c r="T23" s="868"/>
      <c r="U23" s="108" t="str">
        <f t="shared" si="0"/>
        <v/>
      </c>
      <c r="V23" s="759"/>
      <c r="W23" s="718"/>
      <c r="X23" s="718"/>
    </row>
    <row r="24" spans="1:24" ht="19.899999999999999" customHeight="1" x14ac:dyDescent="0.2">
      <c r="A24" s="744" t="str">
        <f>IF('Start - jaro'!E12="","","x")</f>
        <v/>
      </c>
      <c r="B24" s="787">
        <v>7</v>
      </c>
      <c r="C24" s="788" t="str">
        <f>IF('Start - jaro'!C12="","",'Start - jaro'!C12)</f>
        <v>Doubravice</v>
      </c>
      <c r="D24" s="79" t="s">
        <v>52</v>
      </c>
      <c r="E24" s="82"/>
      <c r="F24" s="83"/>
      <c r="G24" s="173"/>
      <c r="H24" s="179"/>
      <c r="I24" s="859"/>
      <c r="J24" s="860"/>
      <c r="K24" s="861"/>
      <c r="L24" s="862"/>
      <c r="M24" s="860"/>
      <c r="N24" s="861"/>
      <c r="O24" s="862"/>
      <c r="P24" s="860"/>
      <c r="Q24" s="861"/>
      <c r="R24" s="862"/>
      <c r="S24" s="860"/>
      <c r="T24" s="863"/>
      <c r="U24" s="107" t="str">
        <f t="shared" si="0"/>
        <v/>
      </c>
      <c r="V24" s="758"/>
      <c r="W24" s="718">
        <f>IF(A24="x","x",IF(C24="","",IF(OR(X24="NP",X24="DNF"),X24,RANK(X24,X$12:X$309,1))))</f>
        <v>1</v>
      </c>
      <c r="X24" s="718">
        <f>IF(A24="x","x",IF(C24="","",IF(OR(AND(U24="NP",U25="NP"),AND(U24="DNF",U25="DNF")),U24,IF(AND(U24="NP",U25="DNF"),U24,IF(AND(U24="DNF",U25="NP"),U25,MIN(U24,U25))))))</f>
        <v>0</v>
      </c>
    </row>
    <row r="25" spans="1:24" ht="19.899999999999999" customHeight="1" thickBot="1" x14ac:dyDescent="0.25">
      <c r="A25" s="744"/>
      <c r="B25" s="784"/>
      <c r="C25" s="786"/>
      <c r="D25" s="80" t="s">
        <v>53</v>
      </c>
      <c r="E25" s="84"/>
      <c r="F25" s="85"/>
      <c r="G25" s="177"/>
      <c r="H25" s="180"/>
      <c r="I25" s="864"/>
      <c r="J25" s="865"/>
      <c r="K25" s="866"/>
      <c r="L25" s="867"/>
      <c r="M25" s="865"/>
      <c r="N25" s="866"/>
      <c r="O25" s="867"/>
      <c r="P25" s="865"/>
      <c r="Q25" s="866"/>
      <c r="R25" s="867"/>
      <c r="S25" s="865"/>
      <c r="T25" s="868"/>
      <c r="U25" s="108" t="str">
        <f t="shared" si="0"/>
        <v/>
      </c>
      <c r="V25" s="759"/>
      <c r="W25" s="718"/>
      <c r="X25" s="718"/>
    </row>
    <row r="26" spans="1:24" ht="19.899999999999999" customHeight="1" x14ac:dyDescent="0.2">
      <c r="A26" s="744" t="str">
        <f>IF('Start - jaro'!E13="","","x")</f>
        <v/>
      </c>
      <c r="B26" s="787">
        <v>8</v>
      </c>
      <c r="C26" s="788" t="str">
        <f>IF('Start - jaro'!C13="","",'Start - jaro'!C13)</f>
        <v>Svatý Jan nad Malší</v>
      </c>
      <c r="D26" s="79" t="s">
        <v>52</v>
      </c>
      <c r="E26" s="82"/>
      <c r="F26" s="83"/>
      <c r="G26" s="173"/>
      <c r="H26" s="179"/>
      <c r="I26" s="859"/>
      <c r="J26" s="860"/>
      <c r="K26" s="861"/>
      <c r="L26" s="862"/>
      <c r="M26" s="860"/>
      <c r="N26" s="861"/>
      <c r="O26" s="862"/>
      <c r="P26" s="860"/>
      <c r="Q26" s="861"/>
      <c r="R26" s="862"/>
      <c r="S26" s="860"/>
      <c r="T26" s="863"/>
      <c r="U26" s="107" t="str">
        <f t="shared" si="0"/>
        <v/>
      </c>
      <c r="V26" s="758"/>
      <c r="W26" s="718">
        <f>IF(A26="x","x",IF(C26="","",IF(OR(X26="NP",X26="DNF"),X26,RANK(X26,X$12:X$309,1))))</f>
        <v>1</v>
      </c>
      <c r="X26" s="718">
        <f>IF(A26="x","x",IF(C26="","",IF(OR(AND(U26="NP",U27="NP"),AND(U26="DNF",U27="DNF")),U26,IF(AND(U26="NP",U27="DNF"),U26,IF(AND(U26="DNF",U27="NP"),U27,MIN(U26,U27))))))</f>
        <v>0</v>
      </c>
    </row>
    <row r="27" spans="1:24" ht="19.899999999999999" customHeight="1" thickBot="1" x14ac:dyDescent="0.25">
      <c r="A27" s="744"/>
      <c r="B27" s="784"/>
      <c r="C27" s="786"/>
      <c r="D27" s="80" t="s">
        <v>53</v>
      </c>
      <c r="E27" s="84"/>
      <c r="F27" s="85"/>
      <c r="G27" s="177"/>
      <c r="H27" s="180"/>
      <c r="I27" s="864"/>
      <c r="J27" s="865"/>
      <c r="K27" s="866"/>
      <c r="L27" s="867"/>
      <c r="M27" s="865"/>
      <c r="N27" s="866"/>
      <c r="O27" s="867"/>
      <c r="P27" s="865"/>
      <c r="Q27" s="866"/>
      <c r="R27" s="867"/>
      <c r="S27" s="865"/>
      <c r="T27" s="868"/>
      <c r="U27" s="108" t="str">
        <f t="shared" si="0"/>
        <v/>
      </c>
      <c r="V27" s="759"/>
      <c r="W27" s="718"/>
      <c r="X27" s="718"/>
    </row>
    <row r="28" spans="1:24" ht="19.899999999999999" customHeight="1" x14ac:dyDescent="0.2">
      <c r="A28" s="744" t="str">
        <f>IF('Start - jaro'!E14="","","x")</f>
        <v/>
      </c>
      <c r="B28" s="787">
        <v>9</v>
      </c>
      <c r="C28" s="788" t="str">
        <f>IF('Start - jaro'!C14="","",'Start - jaro'!C14)</f>
        <v>Nové Homole   III</v>
      </c>
      <c r="D28" s="79" t="s">
        <v>52</v>
      </c>
      <c r="E28" s="82"/>
      <c r="F28" s="83"/>
      <c r="G28" s="173"/>
      <c r="H28" s="179"/>
      <c r="I28" s="859"/>
      <c r="J28" s="860"/>
      <c r="K28" s="861"/>
      <c r="L28" s="862"/>
      <c r="M28" s="860"/>
      <c r="N28" s="861"/>
      <c r="O28" s="862"/>
      <c r="P28" s="860"/>
      <c r="Q28" s="861"/>
      <c r="R28" s="862"/>
      <c r="S28" s="860"/>
      <c r="T28" s="863"/>
      <c r="U28" s="107" t="str">
        <f t="shared" si="0"/>
        <v/>
      </c>
      <c r="V28" s="758"/>
      <c r="W28" s="718">
        <f>IF(A28="x","x",IF(C28="","",IF(OR(X28="NP",X28="DNF"),X28,RANK(X28,X$12:X$309,1))))</f>
        <v>1</v>
      </c>
      <c r="X28" s="718">
        <f>IF(A28="x","x",IF(C28="","",IF(OR(AND(U28="NP",U29="NP"),AND(U28="DNF",U29="DNF")),U28,IF(AND(U28="NP",U29="DNF"),U28,IF(AND(U28="DNF",U29="NP"),U29,MIN(U28,U29))))))</f>
        <v>0</v>
      </c>
    </row>
    <row r="29" spans="1:24" ht="19.899999999999999" customHeight="1" thickBot="1" x14ac:dyDescent="0.25">
      <c r="A29" s="744"/>
      <c r="B29" s="784"/>
      <c r="C29" s="786"/>
      <c r="D29" s="80" t="s">
        <v>53</v>
      </c>
      <c r="E29" s="84"/>
      <c r="F29" s="85"/>
      <c r="G29" s="177"/>
      <c r="H29" s="180"/>
      <c r="I29" s="864"/>
      <c r="J29" s="865"/>
      <c r="K29" s="866"/>
      <c r="L29" s="867"/>
      <c r="M29" s="865"/>
      <c r="N29" s="866"/>
      <c r="O29" s="867"/>
      <c r="P29" s="865"/>
      <c r="Q29" s="866"/>
      <c r="R29" s="867"/>
      <c r="S29" s="865"/>
      <c r="T29" s="868"/>
      <c r="U29" s="108" t="str">
        <f t="shared" si="0"/>
        <v/>
      </c>
      <c r="V29" s="759"/>
      <c r="W29" s="718"/>
      <c r="X29" s="718"/>
    </row>
    <row r="30" spans="1:24" ht="19.899999999999999" customHeight="1" x14ac:dyDescent="0.2">
      <c r="A30" s="744" t="str">
        <f>IF('Start - jaro'!E15="","","x")</f>
        <v/>
      </c>
      <c r="B30" s="783">
        <v>10</v>
      </c>
      <c r="C30" s="785" t="str">
        <f>IF('Start - jaro'!C15="","",'Start - jaro'!C15)</f>
        <v>Strážkovice   II</v>
      </c>
      <c r="D30" s="81" t="s">
        <v>52</v>
      </c>
      <c r="E30" s="86"/>
      <c r="F30" s="87"/>
      <c r="G30" s="178"/>
      <c r="H30" s="179"/>
      <c r="I30" s="859"/>
      <c r="J30" s="860"/>
      <c r="K30" s="861"/>
      <c r="L30" s="862"/>
      <c r="M30" s="860"/>
      <c r="N30" s="861"/>
      <c r="O30" s="862"/>
      <c r="P30" s="860"/>
      <c r="Q30" s="861"/>
      <c r="R30" s="862"/>
      <c r="S30" s="860"/>
      <c r="T30" s="863"/>
      <c r="U30" s="107" t="str">
        <f t="shared" si="0"/>
        <v/>
      </c>
      <c r="V30" s="758"/>
      <c r="W30" s="718">
        <f>IF(A30="x","x",IF(C30="","",IF(OR(X30="NP",X30="DNF"),X30,RANK(X30,X$12:X$309,1))))</f>
        <v>1</v>
      </c>
      <c r="X30" s="718">
        <f>IF(A30="x","x",IF(C30="","",IF(OR(AND(U30="NP",U31="NP"),AND(U30="DNF",U31="DNF")),U30,IF(AND(U30="NP",U31="DNF"),U30,IF(AND(U30="DNF",U31="NP"),U31,MIN(U30,U31))))))</f>
        <v>0</v>
      </c>
    </row>
    <row r="31" spans="1:24" ht="19.899999999999999" customHeight="1" thickBot="1" x14ac:dyDescent="0.25">
      <c r="A31" s="744"/>
      <c r="B31" s="784"/>
      <c r="C31" s="786"/>
      <c r="D31" s="80" t="s">
        <v>53</v>
      </c>
      <c r="E31" s="84"/>
      <c r="F31" s="85"/>
      <c r="G31" s="177"/>
      <c r="H31" s="180"/>
      <c r="I31" s="864"/>
      <c r="J31" s="865"/>
      <c r="K31" s="866"/>
      <c r="L31" s="867"/>
      <c r="M31" s="865"/>
      <c r="N31" s="866"/>
      <c r="O31" s="867"/>
      <c r="P31" s="865"/>
      <c r="Q31" s="866"/>
      <c r="R31" s="867"/>
      <c r="S31" s="865"/>
      <c r="T31" s="868"/>
      <c r="U31" s="108" t="str">
        <f t="shared" si="0"/>
        <v/>
      </c>
      <c r="V31" s="759"/>
      <c r="W31" s="718"/>
      <c r="X31" s="718"/>
    </row>
    <row r="32" spans="1:24" ht="15" customHeight="1" x14ac:dyDescent="0.2">
      <c r="B32" s="745" t="s">
        <v>32</v>
      </c>
      <c r="C32" s="746"/>
      <c r="D32" s="746"/>
      <c r="E32" s="746"/>
      <c r="F32" s="746"/>
      <c r="G32" s="746"/>
      <c r="H32" s="746"/>
      <c r="I32" s="746"/>
      <c r="J32" s="746"/>
      <c r="K32" s="746"/>
      <c r="L32" s="746"/>
      <c r="M32" s="746"/>
      <c r="N32" s="746"/>
      <c r="O32" s="746"/>
      <c r="P32" s="749"/>
      <c r="Q32" s="749"/>
      <c r="R32" s="749"/>
      <c r="S32" s="749"/>
      <c r="T32" s="749"/>
      <c r="U32" s="749"/>
      <c r="V32" s="750"/>
    </row>
    <row r="33" spans="1:24" ht="15" customHeight="1" x14ac:dyDescent="0.2">
      <c r="B33" s="747"/>
      <c r="C33" s="748"/>
      <c r="D33" s="748"/>
      <c r="E33" s="748"/>
      <c r="F33" s="748"/>
      <c r="G33" s="748"/>
      <c r="H33" s="748"/>
      <c r="I33" s="748"/>
      <c r="J33" s="748"/>
      <c r="K33" s="748"/>
      <c r="L33" s="748"/>
      <c r="M33" s="748"/>
      <c r="N33" s="748"/>
      <c r="O33" s="748"/>
      <c r="P33" s="751"/>
      <c r="Q33" s="751"/>
      <c r="R33" s="751"/>
      <c r="S33" s="751"/>
      <c r="T33" s="751"/>
      <c r="U33" s="751"/>
      <c r="V33" s="752"/>
    </row>
    <row r="34" spans="1:24" ht="15" customHeight="1" x14ac:dyDescent="0.2">
      <c r="B34" s="747"/>
      <c r="C34" s="748"/>
      <c r="D34" s="748"/>
      <c r="E34" s="748"/>
      <c r="F34" s="748"/>
      <c r="G34" s="748"/>
      <c r="H34" s="748"/>
      <c r="I34" s="748"/>
      <c r="J34" s="748"/>
      <c r="K34" s="748"/>
      <c r="L34" s="748"/>
      <c r="M34" s="748"/>
      <c r="N34" s="748"/>
      <c r="O34" s="748"/>
      <c r="P34" s="751"/>
      <c r="Q34" s="751"/>
      <c r="R34" s="751"/>
      <c r="S34" s="751"/>
      <c r="T34" s="751"/>
      <c r="U34" s="751"/>
      <c r="V34" s="752"/>
    </row>
    <row r="35" spans="1:24" ht="19.899999999999999" customHeight="1" thickBot="1" x14ac:dyDescent="0.25">
      <c r="B35" s="825" t="s">
        <v>55</v>
      </c>
      <c r="C35" s="826"/>
      <c r="D35" s="826"/>
      <c r="E35" s="826"/>
      <c r="F35" s="826"/>
      <c r="G35" s="826"/>
      <c r="H35" s="826"/>
      <c r="I35" s="826"/>
      <c r="J35" s="826"/>
      <c r="K35" s="826"/>
      <c r="L35" s="826"/>
      <c r="M35" s="826"/>
      <c r="N35" s="826"/>
      <c r="O35" s="827"/>
      <c r="P35" s="817"/>
      <c r="Q35" s="817"/>
      <c r="R35" s="817"/>
      <c r="S35" s="817"/>
      <c r="T35" s="817"/>
      <c r="U35" s="817"/>
      <c r="V35" s="818"/>
    </row>
    <row r="36" spans="1:24" ht="15" customHeight="1" x14ac:dyDescent="0.2">
      <c r="B36" s="828" t="s">
        <v>57</v>
      </c>
      <c r="C36" s="829"/>
      <c r="D36" s="830"/>
      <c r="E36" s="831" t="s">
        <v>33</v>
      </c>
      <c r="F36" s="832"/>
      <c r="G36" s="832"/>
      <c r="H36" s="769"/>
      <c r="I36" s="833" t="s">
        <v>34</v>
      </c>
      <c r="J36" s="834"/>
      <c r="K36" s="834"/>
      <c r="L36" s="834"/>
      <c r="M36" s="834"/>
      <c r="N36" s="834"/>
      <c r="O36" s="834"/>
      <c r="P36" s="834"/>
      <c r="Q36" s="834"/>
      <c r="R36" s="834"/>
      <c r="S36" s="834"/>
      <c r="T36" s="835"/>
      <c r="U36" s="836" t="s">
        <v>35</v>
      </c>
      <c r="V36" s="837"/>
    </row>
    <row r="37" spans="1:24" ht="15" customHeight="1" x14ac:dyDescent="0.2">
      <c r="B37" s="732"/>
      <c r="C37" s="733"/>
      <c r="D37" s="734"/>
      <c r="E37" s="767"/>
      <c r="F37" s="768"/>
      <c r="G37" s="768"/>
      <c r="H37" s="769"/>
      <c r="I37" s="850" t="s">
        <v>58</v>
      </c>
      <c r="J37" s="839"/>
      <c r="K37" s="840"/>
      <c r="L37" s="838" t="s">
        <v>59</v>
      </c>
      <c r="M37" s="839"/>
      <c r="N37" s="840"/>
      <c r="O37" s="838" t="s">
        <v>60</v>
      </c>
      <c r="P37" s="839"/>
      <c r="Q37" s="840"/>
      <c r="R37" s="838"/>
      <c r="S37" s="839"/>
      <c r="T37" s="847"/>
      <c r="U37" s="760"/>
      <c r="V37" s="719"/>
    </row>
    <row r="38" spans="1:24" ht="15" customHeight="1" x14ac:dyDescent="0.2">
      <c r="B38" s="732"/>
      <c r="C38" s="733"/>
      <c r="D38" s="734"/>
      <c r="E38" s="770"/>
      <c r="F38" s="771"/>
      <c r="G38" s="771"/>
      <c r="H38" s="772"/>
      <c r="I38" s="851"/>
      <c r="J38" s="842"/>
      <c r="K38" s="843"/>
      <c r="L38" s="841"/>
      <c r="M38" s="842"/>
      <c r="N38" s="843"/>
      <c r="O38" s="841"/>
      <c r="P38" s="842"/>
      <c r="Q38" s="843"/>
      <c r="R38" s="841"/>
      <c r="S38" s="842"/>
      <c r="T38" s="848"/>
      <c r="U38" s="725" t="s">
        <v>43</v>
      </c>
      <c r="V38" s="727" t="s">
        <v>44</v>
      </c>
    </row>
    <row r="39" spans="1:24" ht="15" customHeight="1" x14ac:dyDescent="0.2">
      <c r="B39" s="853" t="s">
        <v>166</v>
      </c>
      <c r="C39" s="854"/>
      <c r="D39" s="855"/>
      <c r="E39" s="725" t="s">
        <v>45</v>
      </c>
      <c r="F39" s="721" t="s">
        <v>46</v>
      </c>
      <c r="G39" s="721" t="s">
        <v>47</v>
      </c>
      <c r="H39" s="727" t="s">
        <v>48</v>
      </c>
      <c r="I39" s="851"/>
      <c r="J39" s="842"/>
      <c r="K39" s="843"/>
      <c r="L39" s="841"/>
      <c r="M39" s="842"/>
      <c r="N39" s="843"/>
      <c r="O39" s="841"/>
      <c r="P39" s="842"/>
      <c r="Q39" s="843"/>
      <c r="R39" s="841"/>
      <c r="S39" s="842"/>
      <c r="T39" s="848"/>
      <c r="U39" s="725"/>
      <c r="V39" s="727"/>
    </row>
    <row r="40" spans="1:24" ht="15" customHeight="1" x14ac:dyDescent="0.2">
      <c r="B40" s="856"/>
      <c r="C40" s="857"/>
      <c r="D40" s="858"/>
      <c r="E40" s="725"/>
      <c r="F40" s="721"/>
      <c r="G40" s="721"/>
      <c r="H40" s="727"/>
      <c r="I40" s="851"/>
      <c r="J40" s="842"/>
      <c r="K40" s="843"/>
      <c r="L40" s="841"/>
      <c r="M40" s="842"/>
      <c r="N40" s="843"/>
      <c r="O40" s="841"/>
      <c r="P40" s="842"/>
      <c r="Q40" s="843"/>
      <c r="R40" s="841"/>
      <c r="S40" s="842"/>
      <c r="T40" s="848"/>
      <c r="U40" s="725"/>
      <c r="V40" s="727"/>
    </row>
    <row r="41" spans="1:24" ht="16.899999999999999" customHeight="1" x14ac:dyDescent="0.2">
      <c r="B41" s="760" t="s">
        <v>49</v>
      </c>
      <c r="C41" s="762" t="s">
        <v>50</v>
      </c>
      <c r="D41" s="719" t="s">
        <v>51</v>
      </c>
      <c r="E41" s="725"/>
      <c r="F41" s="721"/>
      <c r="G41" s="721"/>
      <c r="H41" s="727"/>
      <c r="I41" s="851"/>
      <c r="J41" s="842"/>
      <c r="K41" s="843"/>
      <c r="L41" s="841"/>
      <c r="M41" s="842"/>
      <c r="N41" s="843"/>
      <c r="O41" s="841"/>
      <c r="P41" s="842"/>
      <c r="Q41" s="843"/>
      <c r="R41" s="841"/>
      <c r="S41" s="842"/>
      <c r="T41" s="848"/>
      <c r="U41" s="725"/>
      <c r="V41" s="727"/>
    </row>
    <row r="42" spans="1:24" ht="16.899999999999999" customHeight="1" thickBot="1" x14ac:dyDescent="0.25">
      <c r="B42" s="761"/>
      <c r="C42" s="763"/>
      <c r="D42" s="720"/>
      <c r="E42" s="726"/>
      <c r="F42" s="722"/>
      <c r="G42" s="722"/>
      <c r="H42" s="728"/>
      <c r="I42" s="852"/>
      <c r="J42" s="845"/>
      <c r="K42" s="846"/>
      <c r="L42" s="844"/>
      <c r="M42" s="845"/>
      <c r="N42" s="846"/>
      <c r="O42" s="844"/>
      <c r="P42" s="845"/>
      <c r="Q42" s="846"/>
      <c r="R42" s="844"/>
      <c r="S42" s="845"/>
      <c r="T42" s="849"/>
      <c r="U42" s="726"/>
      <c r="V42" s="728"/>
    </row>
    <row r="43" spans="1:24" ht="19.899999999999999" customHeight="1" x14ac:dyDescent="0.2">
      <c r="A43" s="744" t="str">
        <f>IF('Start - jaro'!E16="","","x")</f>
        <v/>
      </c>
      <c r="B43" s="787">
        <v>11</v>
      </c>
      <c r="C43" s="756" t="str">
        <f>IF('Start - jaro'!C16="","",'Start - jaro'!C16)</f>
        <v>Nové Homole II</v>
      </c>
      <c r="D43" s="79" t="s">
        <v>52</v>
      </c>
      <c r="E43" s="82"/>
      <c r="F43" s="83"/>
      <c r="G43" s="173"/>
      <c r="H43" s="179"/>
      <c r="I43" s="859"/>
      <c r="J43" s="860"/>
      <c r="K43" s="861"/>
      <c r="L43" s="862"/>
      <c r="M43" s="860"/>
      <c r="N43" s="861"/>
      <c r="O43" s="862"/>
      <c r="P43" s="860"/>
      <c r="Q43" s="861"/>
      <c r="R43" s="862"/>
      <c r="S43" s="860"/>
      <c r="T43" s="863"/>
      <c r="U43" s="107" t="str">
        <f t="shared" ref="U43:U62" si="1">IF(H43="","",IF(H43="NP","NP",IF(H43="DNF","DNF",SUM(I43:T43)+H43)))</f>
        <v/>
      </c>
      <c r="V43" s="758"/>
      <c r="W43" s="718">
        <f>IF(A43="x","x",IF(C43="","",IF(OR(X43="NP",X43="DNF"),X43,RANK(X43,X$12:X$309,1))))</f>
        <v>1</v>
      </c>
      <c r="X43" s="718">
        <f>IF(A43="x","x",IF(C43="","",IF(OR(AND(U43="NP",U44="NP"),AND(U43="DNF",U44="DNF")),U43,IF(AND(U43="NP",U44="DNF"),U43,IF(AND(U43="DNF",U44="NP"),U44,MIN(U43,U44))))))</f>
        <v>0</v>
      </c>
    </row>
    <row r="44" spans="1:24" ht="19.899999999999999" customHeight="1" thickBot="1" x14ac:dyDescent="0.25">
      <c r="A44" s="744"/>
      <c r="B44" s="784"/>
      <c r="C44" s="757"/>
      <c r="D44" s="80" t="s">
        <v>53</v>
      </c>
      <c r="E44" s="84"/>
      <c r="F44" s="85"/>
      <c r="G44" s="177"/>
      <c r="H44" s="180"/>
      <c r="I44" s="864"/>
      <c r="J44" s="865"/>
      <c r="K44" s="866"/>
      <c r="L44" s="867"/>
      <c r="M44" s="865"/>
      <c r="N44" s="866"/>
      <c r="O44" s="867"/>
      <c r="P44" s="865"/>
      <c r="Q44" s="866"/>
      <c r="R44" s="867"/>
      <c r="S44" s="865"/>
      <c r="T44" s="868"/>
      <c r="U44" s="108" t="str">
        <f t="shared" si="1"/>
        <v/>
      </c>
      <c r="V44" s="759"/>
      <c r="W44" s="718"/>
      <c r="X44" s="718"/>
    </row>
    <row r="45" spans="1:24" ht="19.899999999999999" customHeight="1" x14ac:dyDescent="0.2">
      <c r="A45" s="744" t="str">
        <f>IF('Start - jaro'!E17="","","x")</f>
        <v/>
      </c>
      <c r="B45" s="787">
        <v>12</v>
      </c>
      <c r="C45" s="788" t="str">
        <f>IF('Start - jaro'!C17="","",'Start - jaro'!C17)</f>
        <v/>
      </c>
      <c r="D45" s="79" t="s">
        <v>52</v>
      </c>
      <c r="E45" s="82"/>
      <c r="F45" s="83"/>
      <c r="G45" s="173"/>
      <c r="H45" s="179" t="str">
        <f>IF($C45="","",IF(OR($E45="DNF",$F45="DNF",$G45="DNF"),"DNF",IF(OR($E45="NP",$F45="NP",$G45="NP"),"NP",IF(ISERROR(MEDIAN($E45:$G45)),"DNF",IF(COUNT($E45:$G45)&lt;3,MAX($E45:$G45),MEDIAN($E45:$G45))))))</f>
        <v/>
      </c>
      <c r="I45" s="859"/>
      <c r="J45" s="860"/>
      <c r="K45" s="861"/>
      <c r="L45" s="862"/>
      <c r="M45" s="860"/>
      <c r="N45" s="861"/>
      <c r="O45" s="862"/>
      <c r="P45" s="860"/>
      <c r="Q45" s="861"/>
      <c r="R45" s="862"/>
      <c r="S45" s="860"/>
      <c r="T45" s="863"/>
      <c r="U45" s="107" t="str">
        <f t="shared" si="1"/>
        <v/>
      </c>
      <c r="V45" s="758" t="str">
        <f>IF(C45="x","x",IF(C45="","",IF(OR(W45="NP",W45="DNF"),IF(W45="NP",MAX(W$12:W$309)+COUNTIF((W$12:W$309),MAX(W$12:W$309)),MAX(W$12:W$309)+COUNTIF((W$12:W$309),MAX(W$12:W$309))+COUNTIF((W$12:W$309),"NP")),W45)))</f>
        <v/>
      </c>
      <c r="W45" s="718" t="str">
        <f>IF(A45="x","x",IF(C45="","",IF(OR(X45="NP",X45="DNF"),X45,RANK(X45,X$12:X$309,1))))</f>
        <v/>
      </c>
      <c r="X45" s="718" t="str">
        <f>IF(A45="x","x",IF(C45="","",IF(OR(AND(U45="NP",U46="NP"),AND(U45="DNF",U46="DNF")),U45,IF(AND(U45="NP",U46="DNF"),U45,IF(AND(U45="DNF",U46="NP"),U46,MIN(U45,U46))))))</f>
        <v/>
      </c>
    </row>
    <row r="46" spans="1:24" ht="19.899999999999999" customHeight="1" thickBot="1" x14ac:dyDescent="0.25">
      <c r="A46" s="744"/>
      <c r="B46" s="784"/>
      <c r="C46" s="786"/>
      <c r="D46" s="80" t="s">
        <v>53</v>
      </c>
      <c r="E46" s="84"/>
      <c r="F46" s="85"/>
      <c r="G46" s="177"/>
      <c r="H46" s="180" t="str">
        <f>IF($C45="","",IF(OR($E46="DNF",$F46="DNF",$G46="DNF"),"DNF",IF(OR($E46="NP",$F46="NP",$G46="NP"),"NP",IF(ISERROR(MEDIAN($E46:$G46)),"DNF",IF(COUNT($E46:$G46)&lt;3,MAX($E46:$G46),MEDIAN($E46:$G46))))))</f>
        <v/>
      </c>
      <c r="I46" s="864"/>
      <c r="J46" s="865"/>
      <c r="K46" s="866"/>
      <c r="L46" s="867"/>
      <c r="M46" s="865"/>
      <c r="N46" s="866"/>
      <c r="O46" s="867"/>
      <c r="P46" s="865"/>
      <c r="Q46" s="866"/>
      <c r="R46" s="867"/>
      <c r="S46" s="865"/>
      <c r="T46" s="868"/>
      <c r="U46" s="108" t="str">
        <f t="shared" si="1"/>
        <v/>
      </c>
      <c r="V46" s="759"/>
      <c r="W46" s="718"/>
      <c r="X46" s="718"/>
    </row>
    <row r="47" spans="1:24" ht="19.899999999999999" customHeight="1" x14ac:dyDescent="0.2">
      <c r="A47" s="744" t="str">
        <f>IF('Start - jaro'!E18="","","x")</f>
        <v/>
      </c>
      <c r="B47" s="787">
        <v>13</v>
      </c>
      <c r="C47" s="788" t="str">
        <f>IF('Start - jaro'!C18="","",'Start - jaro'!C18)</f>
        <v/>
      </c>
      <c r="D47" s="79" t="s">
        <v>52</v>
      </c>
      <c r="E47" s="82"/>
      <c r="F47" s="83"/>
      <c r="G47" s="173"/>
      <c r="H47" s="179" t="str">
        <f>IF($C47="","",IF(OR($E47="DNF",$F47="DNF",$G47="DNF"),"DNF",IF(OR($E47="NP",$F47="NP",$G47="NP"),"NP",IF(ISERROR(MEDIAN($E47:$G47)),"DNF",IF(COUNT($E47:$G47)&lt;3,MAX($E47:$G47),MEDIAN($E47:$G47))))))</f>
        <v/>
      </c>
      <c r="I47" s="859"/>
      <c r="J47" s="860"/>
      <c r="K47" s="861"/>
      <c r="L47" s="862"/>
      <c r="M47" s="860"/>
      <c r="N47" s="861"/>
      <c r="O47" s="862"/>
      <c r="P47" s="860"/>
      <c r="Q47" s="861"/>
      <c r="R47" s="862"/>
      <c r="S47" s="860"/>
      <c r="T47" s="863"/>
      <c r="U47" s="107" t="str">
        <f t="shared" si="1"/>
        <v/>
      </c>
      <c r="V47" s="758" t="str">
        <f>IF(C47="x","x",IF(C47="","",IF(OR(W47="NP",W47="DNF"),IF(W47="NP",MAX(W$12:W$309)+COUNTIF((W$12:W$309),MAX(W$12:W$309)),MAX(W$12:W$309)+COUNTIF((W$12:W$309),MAX(W$12:W$309))+COUNTIF((W$12:W$309),"NP")),W47)))</f>
        <v/>
      </c>
      <c r="W47" s="718" t="str">
        <f>IF(A47="x","x",IF(C47="","",IF(OR(X47="NP",X47="DNF"),X47,RANK(X47,X$12:X$309,1))))</f>
        <v/>
      </c>
      <c r="X47" s="718" t="str">
        <f>IF(A47="x","x",IF(C47="","",IF(OR(AND(U47="NP",U48="NP"),AND(U47="DNF",U48="DNF")),U47,IF(AND(U47="NP",U48="DNF"),U47,IF(AND(U47="DNF",U48="NP"),U48,MIN(U47,U48))))))</f>
        <v/>
      </c>
    </row>
    <row r="48" spans="1:24" ht="19.899999999999999" customHeight="1" thickBot="1" x14ac:dyDescent="0.25">
      <c r="A48" s="744"/>
      <c r="B48" s="784"/>
      <c r="C48" s="786"/>
      <c r="D48" s="80" t="s">
        <v>53</v>
      </c>
      <c r="E48" s="84"/>
      <c r="F48" s="85"/>
      <c r="G48" s="177"/>
      <c r="H48" s="180" t="str">
        <f>IF($C47="","",IF(OR($E48="DNF",$F48="DNF",$G48="DNF"),"DNF",IF(OR($E48="NP",$F48="NP",$G48="NP"),"NP",IF(ISERROR(MEDIAN($E48:$G48)),"DNF",IF(COUNT($E48:$G48)&lt;3,MAX($E48:$G48),MEDIAN($E48:$G48))))))</f>
        <v/>
      </c>
      <c r="I48" s="864"/>
      <c r="J48" s="865"/>
      <c r="K48" s="866"/>
      <c r="L48" s="867"/>
      <c r="M48" s="865"/>
      <c r="N48" s="866"/>
      <c r="O48" s="867"/>
      <c r="P48" s="865"/>
      <c r="Q48" s="866"/>
      <c r="R48" s="867"/>
      <c r="S48" s="865"/>
      <c r="T48" s="868"/>
      <c r="U48" s="108" t="str">
        <f t="shared" si="1"/>
        <v/>
      </c>
      <c r="V48" s="759"/>
      <c r="W48" s="718"/>
      <c r="X48" s="718"/>
    </row>
    <row r="49" spans="1:24" ht="19.899999999999999" customHeight="1" x14ac:dyDescent="0.2">
      <c r="A49" s="744" t="str">
        <f>IF('Start - jaro'!E19="","","x")</f>
        <v/>
      </c>
      <c r="B49" s="787">
        <v>14</v>
      </c>
      <c r="C49" s="788" t="str">
        <f>IF('Start - jaro'!C19="","",'Start - jaro'!C19)</f>
        <v/>
      </c>
      <c r="D49" s="79" t="s">
        <v>52</v>
      </c>
      <c r="E49" s="82"/>
      <c r="F49" s="83"/>
      <c r="G49" s="173"/>
      <c r="H49" s="179" t="str">
        <f>IF($C49="","",IF(OR($E49="DNF",$F49="DNF",$G49="DNF"),"DNF",IF(OR($E49="NP",$F49="NP",$G49="NP"),"NP",IF(ISERROR(MEDIAN($E49:$G49)),"DNF",IF(COUNT($E49:$G49)&lt;3,MAX($E49:$G49),MEDIAN($E49:$G49))))))</f>
        <v/>
      </c>
      <c r="I49" s="859"/>
      <c r="J49" s="860"/>
      <c r="K49" s="861"/>
      <c r="L49" s="862"/>
      <c r="M49" s="860"/>
      <c r="N49" s="861"/>
      <c r="O49" s="862"/>
      <c r="P49" s="860"/>
      <c r="Q49" s="861"/>
      <c r="R49" s="862"/>
      <c r="S49" s="860"/>
      <c r="T49" s="863"/>
      <c r="U49" s="107" t="str">
        <f t="shared" si="1"/>
        <v/>
      </c>
      <c r="V49" s="758" t="str">
        <f>IF(C49="x","x",IF(C49="","",IF(OR(W49="NP",W49="DNF"),IF(W49="NP",MAX(W$12:W$309)+COUNTIF((W$12:W$309),MAX(W$12:W$309)),MAX(W$12:W$309)+COUNTIF((W$12:W$309),MAX(W$12:W$309))+COUNTIF((W$12:W$309),"NP")),W49)))</f>
        <v/>
      </c>
      <c r="W49" s="718" t="str">
        <f>IF(A49="x","x",IF(C49="","",IF(OR(X49="NP",X49="DNF"),X49,RANK(X49,X$12:X$309,1))))</f>
        <v/>
      </c>
      <c r="X49" s="718" t="str">
        <f>IF(A49="x","x",IF(C49="","",IF(OR(AND(U49="NP",U50="NP"),AND(U49="DNF",U50="DNF")),U49,IF(AND(U49="NP",U50="DNF"),U49,IF(AND(U49="DNF",U50="NP"),U50,MIN(U49,U50))))))</f>
        <v/>
      </c>
    </row>
    <row r="50" spans="1:24" ht="19.899999999999999" customHeight="1" thickBot="1" x14ac:dyDescent="0.25">
      <c r="A50" s="744"/>
      <c r="B50" s="784"/>
      <c r="C50" s="786"/>
      <c r="D50" s="80" t="s">
        <v>53</v>
      </c>
      <c r="E50" s="84"/>
      <c r="F50" s="85"/>
      <c r="G50" s="177"/>
      <c r="H50" s="180" t="str">
        <f>IF($C49="","",IF(OR($E50="DNF",$F50="DNF",$G50="DNF"),"DNF",IF(OR($E50="NP",$F50="NP",$G50="NP"),"NP",IF(ISERROR(MEDIAN($E50:$G50)),"DNF",IF(COUNT($E50:$G50)&lt;3,MAX($E50:$G50),MEDIAN($E50:$G50))))))</f>
        <v/>
      </c>
      <c r="I50" s="864"/>
      <c r="J50" s="865"/>
      <c r="K50" s="866"/>
      <c r="L50" s="867"/>
      <c r="M50" s="865"/>
      <c r="N50" s="866"/>
      <c r="O50" s="867"/>
      <c r="P50" s="865"/>
      <c r="Q50" s="866"/>
      <c r="R50" s="867"/>
      <c r="S50" s="865"/>
      <c r="T50" s="868"/>
      <c r="U50" s="108" t="str">
        <f t="shared" si="1"/>
        <v/>
      </c>
      <c r="V50" s="759"/>
      <c r="W50" s="718"/>
      <c r="X50" s="718"/>
    </row>
    <row r="51" spans="1:24" ht="19.899999999999999" customHeight="1" x14ac:dyDescent="0.2">
      <c r="A51" s="744" t="str">
        <f>IF('Start - jaro'!E20="","","x")</f>
        <v/>
      </c>
      <c r="B51" s="787">
        <v>15</v>
      </c>
      <c r="C51" s="788" t="str">
        <f>IF('Start - jaro'!C20="","",'Start - jaro'!C20)</f>
        <v/>
      </c>
      <c r="D51" s="79" t="s">
        <v>52</v>
      </c>
      <c r="E51" s="82"/>
      <c r="F51" s="83"/>
      <c r="G51" s="173"/>
      <c r="H51" s="179" t="str">
        <f>IF($C51="","",IF(OR($E51="DNF",$F51="DNF",$G51="DNF"),"DNF",IF(OR($E51="NP",$F51="NP",$G51="NP"),"NP",IF(ISERROR(MEDIAN($E51:$G51)),"DNF",IF(COUNT($E51:$G51)&lt;3,MAX($E51:$G51),MEDIAN($E51:$G51))))))</f>
        <v/>
      </c>
      <c r="I51" s="859"/>
      <c r="J51" s="860"/>
      <c r="K51" s="861"/>
      <c r="L51" s="862"/>
      <c r="M51" s="860"/>
      <c r="N51" s="861"/>
      <c r="O51" s="862"/>
      <c r="P51" s="860"/>
      <c r="Q51" s="861"/>
      <c r="R51" s="862"/>
      <c r="S51" s="860"/>
      <c r="T51" s="863"/>
      <c r="U51" s="107" t="str">
        <f t="shared" si="1"/>
        <v/>
      </c>
      <c r="V51" s="758" t="str">
        <f>IF(C51="x","x",IF(C51="","",IF(OR(W51="NP",W51="DNF"),IF(W51="NP",MAX(W$12:W$309)+COUNTIF((W$12:W$309),MAX(W$12:W$309)),MAX(W$12:W$309)+COUNTIF((W$12:W$309),MAX(W$12:W$309))+COUNTIF((W$12:W$309),"NP")),W51)))</f>
        <v/>
      </c>
      <c r="W51" s="718" t="str">
        <f>IF(A51="x","x",IF(C51="","",IF(OR(X51="NP",X51="DNF"),X51,RANK(X51,X$12:X$309,1))))</f>
        <v/>
      </c>
      <c r="X51" s="718" t="str">
        <f>IF(A51="x","x",IF(C51="","",IF(OR(AND(U51="NP",U52="NP"),AND(U51="DNF",U52="DNF")),U51,IF(AND(U51="NP",U52="DNF"),U51,IF(AND(U51="DNF",U52="NP"),U52,MIN(U51,U52))))))</f>
        <v/>
      </c>
    </row>
    <row r="52" spans="1:24" ht="19.899999999999999" customHeight="1" thickBot="1" x14ac:dyDescent="0.25">
      <c r="A52" s="744"/>
      <c r="B52" s="784"/>
      <c r="C52" s="786"/>
      <c r="D52" s="80" t="s">
        <v>53</v>
      </c>
      <c r="E52" s="84"/>
      <c r="F52" s="85"/>
      <c r="G52" s="177"/>
      <c r="H52" s="180" t="str">
        <f>IF($C51="","",IF(OR($E52="DNF",$F52="DNF",$G52="DNF"),"DNF",IF(OR($E52="NP",$F52="NP",$G52="NP"),"NP",IF(ISERROR(MEDIAN($E52:$G52)),"DNF",IF(COUNT($E52:$G52)&lt;3,MAX($E52:$G52),MEDIAN($E52:$G52))))))</f>
        <v/>
      </c>
      <c r="I52" s="864"/>
      <c r="J52" s="865"/>
      <c r="K52" s="866"/>
      <c r="L52" s="867"/>
      <c r="M52" s="865"/>
      <c r="N52" s="866"/>
      <c r="O52" s="867"/>
      <c r="P52" s="865"/>
      <c r="Q52" s="866"/>
      <c r="R52" s="867"/>
      <c r="S52" s="865"/>
      <c r="T52" s="868"/>
      <c r="U52" s="108" t="str">
        <f t="shared" si="1"/>
        <v/>
      </c>
      <c r="V52" s="759"/>
      <c r="W52" s="718"/>
      <c r="X52" s="718"/>
    </row>
    <row r="53" spans="1:24" ht="19.899999999999999" customHeight="1" x14ac:dyDescent="0.2">
      <c r="A53" s="744" t="str">
        <f>IF('Start - jaro'!E21="","","x")</f>
        <v/>
      </c>
      <c r="B53" s="787">
        <v>16</v>
      </c>
      <c r="C53" s="788" t="str">
        <f>IF('Start - jaro'!C21="","",'Start - jaro'!C21)</f>
        <v/>
      </c>
      <c r="D53" s="79" t="s">
        <v>52</v>
      </c>
      <c r="E53" s="82"/>
      <c r="F53" s="83"/>
      <c r="G53" s="173"/>
      <c r="H53" s="179" t="str">
        <f>IF($C53="","",IF(OR($E53="DNF",$F53="DNF",$G53="DNF"),"DNF",IF(OR($E53="NP",$F53="NP",$G53="NP"),"NP",IF(ISERROR(MEDIAN($E53:$G53)),"DNF",IF(COUNT($E53:$G53)&lt;3,MAX($E53:$G53),MEDIAN($E53:$G53))))))</f>
        <v/>
      </c>
      <c r="I53" s="859"/>
      <c r="J53" s="860"/>
      <c r="K53" s="861"/>
      <c r="L53" s="862"/>
      <c r="M53" s="860"/>
      <c r="N53" s="861"/>
      <c r="O53" s="862"/>
      <c r="P53" s="860"/>
      <c r="Q53" s="861"/>
      <c r="R53" s="862"/>
      <c r="S53" s="860"/>
      <c r="T53" s="863"/>
      <c r="U53" s="107" t="str">
        <f t="shared" si="1"/>
        <v/>
      </c>
      <c r="V53" s="758" t="str">
        <f>IF(C53="x","x",IF(C53="","",IF(OR(W53="NP",W53="DNF"),IF(W53="NP",MAX(W$12:W$309)+COUNTIF((W$12:W$309),MAX(W$12:W$309)),MAX(W$12:W$309)+COUNTIF((W$12:W$309),MAX(W$12:W$309))+COUNTIF((W$12:W$309),"NP")),W53)))</f>
        <v/>
      </c>
      <c r="W53" s="718" t="str">
        <f>IF(A53="x","x",IF(C53="","",IF(OR(X53="NP",X53="DNF"),X53,RANK(X53,X$12:X$309,1))))</f>
        <v/>
      </c>
      <c r="X53" s="718" t="str">
        <f>IF(A53="x","x",IF(C53="","",IF(OR(AND(U53="NP",U54="NP"),AND(U53="DNF",U54="DNF")),U53,IF(AND(U53="NP",U54="DNF"),U53,IF(AND(U53="DNF",U54="NP"),U54,MIN(U53,U54))))))</f>
        <v/>
      </c>
    </row>
    <row r="54" spans="1:24" ht="19.899999999999999" customHeight="1" thickBot="1" x14ac:dyDescent="0.25">
      <c r="A54" s="744"/>
      <c r="B54" s="784"/>
      <c r="C54" s="786"/>
      <c r="D54" s="80" t="s">
        <v>53</v>
      </c>
      <c r="E54" s="84"/>
      <c r="F54" s="85"/>
      <c r="G54" s="177"/>
      <c r="H54" s="180" t="str">
        <f>IF($C53="","",IF(OR($E54="DNF",$F54="DNF",$G54="DNF"),"DNF",IF(OR($E54="NP",$F54="NP",$G54="NP"),"NP",IF(ISERROR(MEDIAN($E54:$G54)),"DNF",IF(COUNT($E54:$G54)&lt;3,MAX($E54:$G54),MEDIAN($E54:$G54))))))</f>
        <v/>
      </c>
      <c r="I54" s="864"/>
      <c r="J54" s="865"/>
      <c r="K54" s="866"/>
      <c r="L54" s="867"/>
      <c r="M54" s="865"/>
      <c r="N54" s="866"/>
      <c r="O54" s="867"/>
      <c r="P54" s="865"/>
      <c r="Q54" s="866"/>
      <c r="R54" s="867"/>
      <c r="S54" s="865"/>
      <c r="T54" s="868"/>
      <c r="U54" s="108" t="str">
        <f t="shared" si="1"/>
        <v/>
      </c>
      <c r="V54" s="759"/>
      <c r="W54" s="718"/>
      <c r="X54" s="718"/>
    </row>
    <row r="55" spans="1:24" ht="19.899999999999999" customHeight="1" x14ac:dyDescent="0.2">
      <c r="A55" s="744" t="str">
        <f>IF('Start - jaro'!E22="","","x")</f>
        <v/>
      </c>
      <c r="B55" s="787">
        <v>17</v>
      </c>
      <c r="C55" s="788" t="str">
        <f>IF('Start - jaro'!C22="","",'Start - jaro'!C22)</f>
        <v/>
      </c>
      <c r="D55" s="79" t="s">
        <v>52</v>
      </c>
      <c r="E55" s="82"/>
      <c r="F55" s="83"/>
      <c r="G55" s="173"/>
      <c r="H55" s="179" t="str">
        <f>IF($C55="","",IF(OR($E55="DNF",$F55="DNF",$G55="DNF"),"DNF",IF(OR($E55="NP",$F55="NP",$G55="NP"),"NP",IF(ISERROR(MEDIAN($E55:$G55)),"DNF",IF(COUNT($E55:$G55)&lt;3,MAX($E55:$G55),MEDIAN($E55:$G55))))))</f>
        <v/>
      </c>
      <c r="I55" s="859"/>
      <c r="J55" s="860"/>
      <c r="K55" s="861"/>
      <c r="L55" s="862"/>
      <c r="M55" s="860"/>
      <c r="N55" s="861"/>
      <c r="O55" s="862"/>
      <c r="P55" s="860"/>
      <c r="Q55" s="861"/>
      <c r="R55" s="862"/>
      <c r="S55" s="860"/>
      <c r="T55" s="863"/>
      <c r="U55" s="107" t="str">
        <f t="shared" si="1"/>
        <v/>
      </c>
      <c r="V55" s="758" t="str">
        <f>IF(C55="x","x",IF(C55="","",IF(OR(W55="NP",W55="DNF"),IF(W55="NP",MAX(W$12:W$309)+COUNTIF((W$12:W$309),MAX(W$12:W$309)),MAX(W$12:W$309)+COUNTIF((W$12:W$309),MAX(W$12:W$309))+COUNTIF((W$12:W$309),"NP")),W55)))</f>
        <v/>
      </c>
      <c r="W55" s="718" t="str">
        <f>IF(A55="x","x",IF(C55="","",IF(OR(X55="NP",X55="DNF"),X55,RANK(X55,X$12:X$309,1))))</f>
        <v/>
      </c>
      <c r="X55" s="718" t="str">
        <f>IF(A55="x","x",IF(C55="","",IF(OR(AND(U55="NP",U56="NP"),AND(U55="DNF",U56="DNF")),U55,IF(AND(U55="NP",U56="DNF"),U55,IF(AND(U55="DNF",U56="NP"),U56,MIN(U55,U56))))))</f>
        <v/>
      </c>
    </row>
    <row r="56" spans="1:24" ht="19.899999999999999" customHeight="1" thickBot="1" x14ac:dyDescent="0.25">
      <c r="A56" s="744"/>
      <c r="B56" s="784"/>
      <c r="C56" s="786"/>
      <c r="D56" s="80" t="s">
        <v>53</v>
      </c>
      <c r="E56" s="84"/>
      <c r="F56" s="85"/>
      <c r="G56" s="177"/>
      <c r="H56" s="180" t="str">
        <f>IF($C55="","",IF(OR($E56="DNF",$F56="DNF",$G56="DNF"),"DNF",IF(OR($E56="NP",$F56="NP",$G56="NP"),"NP",IF(ISERROR(MEDIAN($E56:$G56)),"DNF",IF(COUNT($E56:$G56)&lt;3,MAX($E56:$G56),MEDIAN($E56:$G56))))))</f>
        <v/>
      </c>
      <c r="I56" s="864"/>
      <c r="J56" s="865"/>
      <c r="K56" s="866"/>
      <c r="L56" s="867"/>
      <c r="M56" s="865"/>
      <c r="N56" s="866"/>
      <c r="O56" s="867"/>
      <c r="P56" s="865"/>
      <c r="Q56" s="866"/>
      <c r="R56" s="867"/>
      <c r="S56" s="865"/>
      <c r="T56" s="868"/>
      <c r="U56" s="108" t="str">
        <f t="shared" si="1"/>
        <v/>
      </c>
      <c r="V56" s="759"/>
      <c r="W56" s="718"/>
      <c r="X56" s="718"/>
    </row>
    <row r="57" spans="1:24" ht="19.899999999999999" customHeight="1" x14ac:dyDescent="0.2">
      <c r="A57" s="744" t="str">
        <f>IF('Start - jaro'!E23="","","x")</f>
        <v/>
      </c>
      <c r="B57" s="787">
        <v>18</v>
      </c>
      <c r="C57" s="788" t="str">
        <f>IF('Start - jaro'!C23="","",'Start - jaro'!C23)</f>
        <v/>
      </c>
      <c r="D57" s="79" t="s">
        <v>52</v>
      </c>
      <c r="E57" s="82"/>
      <c r="F57" s="83"/>
      <c r="G57" s="173"/>
      <c r="H57" s="179" t="str">
        <f>IF($C57="","",IF(OR($E57="DNF",$F57="DNF",$G57="DNF"),"DNF",IF(OR($E57="NP",$F57="NP",$G57="NP"),"NP",IF(ISERROR(MEDIAN($E57:$G57)),"DNF",IF(COUNT($E57:$G57)&lt;3,MAX($E57:$G57),MEDIAN($E57:$G57))))))</f>
        <v/>
      </c>
      <c r="I57" s="859"/>
      <c r="J57" s="860"/>
      <c r="K57" s="861"/>
      <c r="L57" s="862"/>
      <c r="M57" s="860"/>
      <c r="N57" s="861"/>
      <c r="O57" s="862"/>
      <c r="P57" s="860"/>
      <c r="Q57" s="861"/>
      <c r="R57" s="862"/>
      <c r="S57" s="860"/>
      <c r="T57" s="863"/>
      <c r="U57" s="107" t="str">
        <f t="shared" si="1"/>
        <v/>
      </c>
      <c r="V57" s="758" t="str">
        <f>IF(C57="x","x",IF(C57="","",IF(OR(W57="NP",W57="DNF"),IF(W57="NP",MAX(W$12:W$309)+COUNTIF((W$12:W$309),MAX(W$12:W$309)),MAX(W$12:W$309)+COUNTIF((W$12:W$309),MAX(W$12:W$309))+COUNTIF((W$12:W$309),"NP")),W57)))</f>
        <v/>
      </c>
      <c r="W57" s="718" t="str">
        <f>IF(A57="x","x",IF(C57="","",IF(OR(X57="NP",X57="DNF"),X57,RANK(X57,X$12:X$309,1))))</f>
        <v/>
      </c>
      <c r="X57" s="718" t="str">
        <f>IF(A57="x","x",IF(C57="","",IF(OR(AND(U57="NP",U58="NP"),AND(U57="DNF",U58="DNF")),U57,IF(AND(U57="NP",U58="DNF"),U57,IF(AND(U57="DNF",U58="NP"),U58,MIN(U57,U58))))))</f>
        <v/>
      </c>
    </row>
    <row r="58" spans="1:24" ht="19.899999999999999" customHeight="1" thickBot="1" x14ac:dyDescent="0.25">
      <c r="A58" s="744"/>
      <c r="B58" s="784"/>
      <c r="C58" s="786"/>
      <c r="D58" s="80" t="s">
        <v>53</v>
      </c>
      <c r="E58" s="84"/>
      <c r="F58" s="85"/>
      <c r="G58" s="177"/>
      <c r="H58" s="180" t="str">
        <f>IF($C57="","",IF(OR($E58="DNF",$F58="DNF",$G58="DNF"),"DNF",IF(OR($E58="NP",$F58="NP",$G58="NP"),"NP",IF(ISERROR(MEDIAN($E58:$G58)),"DNF",IF(COUNT($E58:$G58)&lt;3,MAX($E58:$G58),MEDIAN($E58:$G58))))))</f>
        <v/>
      </c>
      <c r="I58" s="864"/>
      <c r="J58" s="865"/>
      <c r="K58" s="866"/>
      <c r="L58" s="867"/>
      <c r="M58" s="865"/>
      <c r="N58" s="866"/>
      <c r="O58" s="867"/>
      <c r="P58" s="865"/>
      <c r="Q58" s="866"/>
      <c r="R58" s="867"/>
      <c r="S58" s="865"/>
      <c r="T58" s="868"/>
      <c r="U58" s="108" t="str">
        <f t="shared" si="1"/>
        <v/>
      </c>
      <c r="V58" s="759"/>
      <c r="W58" s="718"/>
      <c r="X58" s="718"/>
    </row>
    <row r="59" spans="1:24" ht="19.899999999999999" customHeight="1" x14ac:dyDescent="0.2">
      <c r="A59" s="744" t="str">
        <f>IF('Start - jaro'!E24="","","x")</f>
        <v/>
      </c>
      <c r="B59" s="787">
        <v>19</v>
      </c>
      <c r="C59" s="788" t="str">
        <f>IF('Start - jaro'!C24="","",'Start - jaro'!C24)</f>
        <v/>
      </c>
      <c r="D59" s="79" t="s">
        <v>52</v>
      </c>
      <c r="E59" s="82"/>
      <c r="F59" s="83"/>
      <c r="G59" s="173"/>
      <c r="H59" s="179" t="str">
        <f>IF($C59="","",IF(OR($E59="DNF",$F59="DNF",$G59="DNF"),"DNF",IF(OR($E59="NP",$F59="NP",$G59="NP"),"NP",IF(ISERROR(MEDIAN($E59:$G59)),"DNF",IF(COUNT($E59:$G59)&lt;3,MAX($E59:$G59),MEDIAN($E59:$G59))))))</f>
        <v/>
      </c>
      <c r="I59" s="859"/>
      <c r="J59" s="860"/>
      <c r="K59" s="861"/>
      <c r="L59" s="862"/>
      <c r="M59" s="860"/>
      <c r="N59" s="861"/>
      <c r="O59" s="862"/>
      <c r="P59" s="860"/>
      <c r="Q59" s="861"/>
      <c r="R59" s="862"/>
      <c r="S59" s="860"/>
      <c r="T59" s="863"/>
      <c r="U59" s="107" t="str">
        <f t="shared" si="1"/>
        <v/>
      </c>
      <c r="V59" s="758" t="str">
        <f>IF(C59="x","x",IF(C59="","",IF(OR(W59="NP",W59="DNF"),IF(W59="NP",MAX(W$12:W$309)+COUNTIF((W$12:W$309),MAX(W$12:W$309)),MAX(W$12:W$309)+COUNTIF((W$12:W$309),MAX(W$12:W$309))+COUNTIF((W$12:W$309),"NP")),W59)))</f>
        <v/>
      </c>
      <c r="W59" s="718" t="str">
        <f>IF(A59="x","x",IF(C59="","",IF(OR(X59="NP",X59="DNF"),X59,RANK(X59,X$12:X$309,1))))</f>
        <v/>
      </c>
      <c r="X59" s="718" t="str">
        <f>IF(A59="x","x",IF(C59="","",IF(OR(AND(U59="NP",U60="NP"),AND(U59="DNF",U60="DNF")),U59,IF(AND(U59="NP",U60="DNF"),U59,IF(AND(U59="DNF",U60="NP"),U60,MIN(U59,U60))))))</f>
        <v/>
      </c>
    </row>
    <row r="60" spans="1:24" ht="19.899999999999999" customHeight="1" thickBot="1" x14ac:dyDescent="0.25">
      <c r="A60" s="744"/>
      <c r="B60" s="784"/>
      <c r="C60" s="786"/>
      <c r="D60" s="80" t="s">
        <v>53</v>
      </c>
      <c r="E60" s="84"/>
      <c r="F60" s="85"/>
      <c r="G60" s="177"/>
      <c r="H60" s="180" t="str">
        <f>IF($C59="","",IF(OR($E60="DNF",$F60="DNF",$G60="DNF"),"DNF",IF(OR($E60="NP",$F60="NP",$G60="NP"),"NP",IF(ISERROR(MEDIAN($E60:$G60)),"DNF",IF(COUNT($E60:$G60)&lt;3,MAX($E60:$G60),MEDIAN($E60:$G60))))))</f>
        <v/>
      </c>
      <c r="I60" s="864"/>
      <c r="J60" s="865"/>
      <c r="K60" s="866"/>
      <c r="L60" s="867"/>
      <c r="M60" s="865"/>
      <c r="N60" s="866"/>
      <c r="O60" s="867"/>
      <c r="P60" s="865"/>
      <c r="Q60" s="866"/>
      <c r="R60" s="867"/>
      <c r="S60" s="865"/>
      <c r="T60" s="868"/>
      <c r="U60" s="108" t="str">
        <f t="shared" si="1"/>
        <v/>
      </c>
      <c r="V60" s="759"/>
      <c r="W60" s="718"/>
      <c r="X60" s="718"/>
    </row>
    <row r="61" spans="1:24" ht="19.899999999999999" customHeight="1" x14ac:dyDescent="0.2">
      <c r="A61" s="744" t="str">
        <f>IF('Start - jaro'!E25="","","x")</f>
        <v/>
      </c>
      <c r="B61" s="783">
        <v>20</v>
      </c>
      <c r="C61" s="785" t="str">
        <f>IF('Start - jaro'!C25="","",'Start - jaro'!C25)</f>
        <v/>
      </c>
      <c r="D61" s="81" t="s">
        <v>52</v>
      </c>
      <c r="E61" s="86"/>
      <c r="F61" s="87"/>
      <c r="G61" s="178"/>
      <c r="H61" s="179" t="str">
        <f>IF($C61="","",IF(OR($E61="DNF",$F61="DNF",$G61="DNF"),"DNF",IF(OR($E61="NP",$F61="NP",$G61="NP"),"NP",IF(ISERROR(MEDIAN($E61:$G61)),"DNF",IF(COUNT($E61:$G61)&lt;3,MAX($E61:$G61),MEDIAN($E61:$G61))))))</f>
        <v/>
      </c>
      <c r="I61" s="859"/>
      <c r="J61" s="860"/>
      <c r="K61" s="861"/>
      <c r="L61" s="862"/>
      <c r="M61" s="860"/>
      <c r="N61" s="861"/>
      <c r="O61" s="862"/>
      <c r="P61" s="860"/>
      <c r="Q61" s="861"/>
      <c r="R61" s="862"/>
      <c r="S61" s="860"/>
      <c r="T61" s="863"/>
      <c r="U61" s="107" t="str">
        <f t="shared" si="1"/>
        <v/>
      </c>
      <c r="V61" s="758" t="str">
        <f>IF(C61="x","x",IF(C61="","",IF(OR(W61="NP",W61="DNF"),IF(W61="NP",MAX(W$12:W$309)+COUNTIF((W$12:W$309),MAX(W$12:W$309)),MAX(W$12:W$309)+COUNTIF((W$12:W$309),MAX(W$12:W$309))+COUNTIF((W$12:W$309),"NP")),W61)))</f>
        <v/>
      </c>
      <c r="W61" s="718" t="str">
        <f>IF(A61="x","x",IF(C61="","",IF(OR(X61="NP",X61="DNF"),X61,RANK(X61,X$12:X$309,1))))</f>
        <v/>
      </c>
      <c r="X61" s="718" t="str">
        <f>IF(A61="x","x",IF(C61="","",IF(OR(AND(U61="NP",U62="NP"),AND(U61="DNF",U62="DNF")),U61,IF(AND(U61="NP",U62="DNF"),U61,IF(AND(U61="DNF",U62="NP"),U62,MIN(U61,U62))))))</f>
        <v/>
      </c>
    </row>
    <row r="62" spans="1:24" ht="19.899999999999999" customHeight="1" thickBot="1" x14ac:dyDescent="0.25">
      <c r="A62" s="744"/>
      <c r="B62" s="784"/>
      <c r="C62" s="786"/>
      <c r="D62" s="80" t="s">
        <v>53</v>
      </c>
      <c r="E62" s="84"/>
      <c r="F62" s="85"/>
      <c r="G62" s="177"/>
      <c r="H62" s="180" t="str">
        <f>IF($C61="","",IF(OR($E62="DNF",$F62="DNF",$G62="DNF"),"DNF",IF(OR($E62="NP",$F62="NP",$G62="NP"),"NP",IF(ISERROR(MEDIAN($E62:$G62)),"DNF",IF(COUNT($E62:$G62)&lt;3,MAX($E62:$G62),MEDIAN($E62:$G62))))))</f>
        <v/>
      </c>
      <c r="I62" s="864"/>
      <c r="J62" s="865"/>
      <c r="K62" s="866"/>
      <c r="L62" s="867"/>
      <c r="M62" s="865"/>
      <c r="N62" s="866"/>
      <c r="O62" s="867"/>
      <c r="P62" s="865"/>
      <c r="Q62" s="866"/>
      <c r="R62" s="867"/>
      <c r="S62" s="865"/>
      <c r="T62" s="868"/>
      <c r="U62" s="108" t="str">
        <f t="shared" si="1"/>
        <v/>
      </c>
      <c r="V62" s="759"/>
      <c r="W62" s="718"/>
      <c r="X62" s="718"/>
    </row>
    <row r="63" spans="1:24" ht="15" customHeight="1" x14ac:dyDescent="0.2">
      <c r="B63" s="745" t="s">
        <v>32</v>
      </c>
      <c r="C63" s="746"/>
      <c r="D63" s="746"/>
      <c r="E63" s="746"/>
      <c r="F63" s="746"/>
      <c r="G63" s="746"/>
      <c r="H63" s="746"/>
      <c r="I63" s="746"/>
      <c r="J63" s="746"/>
      <c r="K63" s="746"/>
      <c r="L63" s="746"/>
      <c r="M63" s="746"/>
      <c r="N63" s="746"/>
      <c r="O63" s="746"/>
      <c r="P63" s="749"/>
      <c r="Q63" s="749"/>
      <c r="R63" s="749"/>
      <c r="S63" s="749"/>
      <c r="T63" s="749"/>
      <c r="U63" s="749"/>
      <c r="V63" s="750"/>
    </row>
    <row r="64" spans="1:24" ht="15" customHeight="1" x14ac:dyDescent="0.2">
      <c r="B64" s="747"/>
      <c r="C64" s="748"/>
      <c r="D64" s="748"/>
      <c r="E64" s="748"/>
      <c r="F64" s="748"/>
      <c r="G64" s="748"/>
      <c r="H64" s="748"/>
      <c r="I64" s="748"/>
      <c r="J64" s="748"/>
      <c r="K64" s="748"/>
      <c r="L64" s="748"/>
      <c r="M64" s="748"/>
      <c r="N64" s="748"/>
      <c r="O64" s="748"/>
      <c r="P64" s="751"/>
      <c r="Q64" s="751"/>
      <c r="R64" s="751"/>
      <c r="S64" s="751"/>
      <c r="T64" s="751"/>
      <c r="U64" s="751"/>
      <c r="V64" s="752"/>
    </row>
    <row r="65" spans="1:24" ht="15" customHeight="1" x14ac:dyDescent="0.2">
      <c r="B65" s="747"/>
      <c r="C65" s="748"/>
      <c r="D65" s="748"/>
      <c r="E65" s="748"/>
      <c r="F65" s="748"/>
      <c r="G65" s="748"/>
      <c r="H65" s="748"/>
      <c r="I65" s="748"/>
      <c r="J65" s="748"/>
      <c r="K65" s="748"/>
      <c r="L65" s="748"/>
      <c r="M65" s="748"/>
      <c r="N65" s="748"/>
      <c r="O65" s="748"/>
      <c r="P65" s="751"/>
      <c r="Q65" s="751"/>
      <c r="R65" s="751"/>
      <c r="S65" s="751"/>
      <c r="T65" s="751"/>
      <c r="U65" s="751"/>
      <c r="V65" s="752"/>
    </row>
    <row r="66" spans="1:24" ht="19.899999999999999" customHeight="1" thickBot="1" x14ac:dyDescent="0.25">
      <c r="B66" s="825" t="s">
        <v>90</v>
      </c>
      <c r="C66" s="826"/>
      <c r="D66" s="826"/>
      <c r="E66" s="826"/>
      <c r="F66" s="826"/>
      <c r="G66" s="826"/>
      <c r="H66" s="826"/>
      <c r="I66" s="826"/>
      <c r="J66" s="826"/>
      <c r="K66" s="826"/>
      <c r="L66" s="826"/>
      <c r="M66" s="826"/>
      <c r="N66" s="826"/>
      <c r="O66" s="827"/>
      <c r="P66" s="817"/>
      <c r="Q66" s="817"/>
      <c r="R66" s="817"/>
      <c r="S66" s="817"/>
      <c r="T66" s="817"/>
      <c r="U66" s="817"/>
      <c r="V66" s="818"/>
    </row>
    <row r="67" spans="1:24" ht="15" customHeight="1" x14ac:dyDescent="0.2">
      <c r="B67" s="828" t="s">
        <v>57</v>
      </c>
      <c r="C67" s="829"/>
      <c r="D67" s="830"/>
      <c r="E67" s="831" t="s">
        <v>33</v>
      </c>
      <c r="F67" s="832"/>
      <c r="G67" s="832"/>
      <c r="H67" s="769"/>
      <c r="I67" s="833" t="s">
        <v>34</v>
      </c>
      <c r="J67" s="834"/>
      <c r="K67" s="834"/>
      <c r="L67" s="834"/>
      <c r="M67" s="834"/>
      <c r="N67" s="834"/>
      <c r="O67" s="834"/>
      <c r="P67" s="834"/>
      <c r="Q67" s="834"/>
      <c r="R67" s="834"/>
      <c r="S67" s="834"/>
      <c r="T67" s="835"/>
      <c r="U67" s="836" t="s">
        <v>35</v>
      </c>
      <c r="V67" s="837"/>
    </row>
    <row r="68" spans="1:24" ht="15" customHeight="1" x14ac:dyDescent="0.2">
      <c r="B68" s="732"/>
      <c r="C68" s="733"/>
      <c r="D68" s="734"/>
      <c r="E68" s="767"/>
      <c r="F68" s="768"/>
      <c r="G68" s="768"/>
      <c r="H68" s="769"/>
      <c r="I68" s="850" t="s">
        <v>58</v>
      </c>
      <c r="J68" s="839"/>
      <c r="K68" s="840"/>
      <c r="L68" s="838" t="s">
        <v>59</v>
      </c>
      <c r="M68" s="839"/>
      <c r="N68" s="840"/>
      <c r="O68" s="838" t="s">
        <v>60</v>
      </c>
      <c r="P68" s="839"/>
      <c r="Q68" s="840"/>
      <c r="R68" s="838"/>
      <c r="S68" s="839"/>
      <c r="T68" s="847"/>
      <c r="U68" s="760"/>
      <c r="V68" s="719"/>
    </row>
    <row r="69" spans="1:24" ht="15" customHeight="1" x14ac:dyDescent="0.2">
      <c r="B69" s="732"/>
      <c r="C69" s="733"/>
      <c r="D69" s="734"/>
      <c r="E69" s="770"/>
      <c r="F69" s="771"/>
      <c r="G69" s="771"/>
      <c r="H69" s="772"/>
      <c r="I69" s="851"/>
      <c r="J69" s="842"/>
      <c r="K69" s="843"/>
      <c r="L69" s="841"/>
      <c r="M69" s="842"/>
      <c r="N69" s="843"/>
      <c r="O69" s="841"/>
      <c r="P69" s="842"/>
      <c r="Q69" s="843"/>
      <c r="R69" s="841"/>
      <c r="S69" s="842"/>
      <c r="T69" s="848"/>
      <c r="U69" s="725" t="s">
        <v>43</v>
      </c>
      <c r="V69" s="727" t="s">
        <v>44</v>
      </c>
    </row>
    <row r="70" spans="1:24" ht="15" customHeight="1" x14ac:dyDescent="0.2">
      <c r="B70" s="853" t="str">
        <f>"KATEGORIE: "&amp;'Start - podzim'!$N$2</f>
        <v>KATEGORIE: STARŠÍ</v>
      </c>
      <c r="C70" s="854"/>
      <c r="D70" s="855"/>
      <c r="E70" s="725" t="s">
        <v>45</v>
      </c>
      <c r="F70" s="721" t="s">
        <v>46</v>
      </c>
      <c r="G70" s="721" t="s">
        <v>47</v>
      </c>
      <c r="H70" s="727" t="s">
        <v>48</v>
      </c>
      <c r="I70" s="851"/>
      <c r="J70" s="842"/>
      <c r="K70" s="843"/>
      <c r="L70" s="841"/>
      <c r="M70" s="842"/>
      <c r="N70" s="843"/>
      <c r="O70" s="841"/>
      <c r="P70" s="842"/>
      <c r="Q70" s="843"/>
      <c r="R70" s="841"/>
      <c r="S70" s="842"/>
      <c r="T70" s="848"/>
      <c r="U70" s="725"/>
      <c r="V70" s="727"/>
    </row>
    <row r="71" spans="1:24" ht="15" customHeight="1" x14ac:dyDescent="0.2">
      <c r="B71" s="856"/>
      <c r="C71" s="857"/>
      <c r="D71" s="858"/>
      <c r="E71" s="725"/>
      <c r="F71" s="721"/>
      <c r="G71" s="721"/>
      <c r="H71" s="727"/>
      <c r="I71" s="851"/>
      <c r="J71" s="842"/>
      <c r="K71" s="843"/>
      <c r="L71" s="841"/>
      <c r="M71" s="842"/>
      <c r="N71" s="843"/>
      <c r="O71" s="841"/>
      <c r="P71" s="842"/>
      <c r="Q71" s="843"/>
      <c r="R71" s="841"/>
      <c r="S71" s="842"/>
      <c r="T71" s="848"/>
      <c r="U71" s="725"/>
      <c r="V71" s="727"/>
    </row>
    <row r="72" spans="1:24" ht="16.899999999999999" customHeight="1" x14ac:dyDescent="0.2">
      <c r="B72" s="760" t="s">
        <v>49</v>
      </c>
      <c r="C72" s="762" t="s">
        <v>50</v>
      </c>
      <c r="D72" s="719" t="s">
        <v>51</v>
      </c>
      <c r="E72" s="725"/>
      <c r="F72" s="721"/>
      <c r="G72" s="721"/>
      <c r="H72" s="727"/>
      <c r="I72" s="851"/>
      <c r="J72" s="842"/>
      <c r="K72" s="843"/>
      <c r="L72" s="841"/>
      <c r="M72" s="842"/>
      <c r="N72" s="843"/>
      <c r="O72" s="841"/>
      <c r="P72" s="842"/>
      <c r="Q72" s="843"/>
      <c r="R72" s="841"/>
      <c r="S72" s="842"/>
      <c r="T72" s="848"/>
      <c r="U72" s="725"/>
      <c r="V72" s="727"/>
    </row>
    <row r="73" spans="1:24" ht="16.899999999999999" customHeight="1" thickBot="1" x14ac:dyDescent="0.25">
      <c r="B73" s="761"/>
      <c r="C73" s="763"/>
      <c r="D73" s="720"/>
      <c r="E73" s="726"/>
      <c r="F73" s="722"/>
      <c r="G73" s="722"/>
      <c r="H73" s="728"/>
      <c r="I73" s="852"/>
      <c r="J73" s="845"/>
      <c r="K73" s="846"/>
      <c r="L73" s="844"/>
      <c r="M73" s="845"/>
      <c r="N73" s="846"/>
      <c r="O73" s="844"/>
      <c r="P73" s="845"/>
      <c r="Q73" s="846"/>
      <c r="R73" s="844"/>
      <c r="S73" s="845"/>
      <c r="T73" s="849"/>
      <c r="U73" s="726"/>
      <c r="V73" s="728"/>
    </row>
    <row r="74" spans="1:24" ht="19.899999999999999" customHeight="1" x14ac:dyDescent="0.2">
      <c r="A74" s="744" t="str">
        <f>IF('Start - jaro'!E26="","","x")</f>
        <v/>
      </c>
      <c r="B74" s="787">
        <v>21</v>
      </c>
      <c r="C74" s="756" t="str">
        <f>IF('Start - jaro'!C26="","",'Start - jaro'!C26)</f>
        <v/>
      </c>
      <c r="D74" s="79" t="s">
        <v>52</v>
      </c>
      <c r="E74" s="82"/>
      <c r="F74" s="83"/>
      <c r="G74" s="173"/>
      <c r="H74" s="179" t="str">
        <f>IF($C74="","",IF(OR($E74="DNF",$F74="DNF",$G74="DNF"),"DNF",IF(OR($E74="NP",$F74="NP",$G74="NP"),"NP",IF(ISERROR(MEDIAN($E74:$G74)),"DNF",IF(COUNT($E74:$G74)&lt;3,MAX($E74:$G74),MEDIAN($E74:$G74))))))</f>
        <v/>
      </c>
      <c r="I74" s="859"/>
      <c r="J74" s="860"/>
      <c r="K74" s="861"/>
      <c r="L74" s="862"/>
      <c r="M74" s="860"/>
      <c r="N74" s="861"/>
      <c r="O74" s="862"/>
      <c r="P74" s="860"/>
      <c r="Q74" s="861"/>
      <c r="R74" s="862"/>
      <c r="S74" s="860"/>
      <c r="T74" s="863"/>
      <c r="U74" s="107" t="str">
        <f t="shared" ref="U74:U93" si="2">IF(H74="","",IF(H74="NP","NP",IF(H74="DNF","DNF",SUM(I74:T74)+H74)))</f>
        <v/>
      </c>
      <c r="V74" s="758" t="str">
        <f>IF(C74="x","x",IF(C74="","",IF(OR(W74="NP",W74="DNF"),IF(W74="NP",MAX(W$12:W$309)+COUNTIF((W$12:W$309),MAX(W$12:W$309)),MAX(W$12:W$309)+COUNTIF((W$12:W$309),MAX(W$12:W$309))+COUNTIF((W$12:W$309),"NP")),W74)))</f>
        <v/>
      </c>
      <c r="W74" s="718" t="str">
        <f>IF(A74="x","x",IF(C74="","",IF(OR(X74="NP",X74="DNF"),X74,RANK(X74,X$12:X$309,1))))</f>
        <v/>
      </c>
      <c r="X74" s="718" t="str">
        <f>IF(A74="x","x",IF(C74="","",IF(OR(AND(U74="NP",U75="NP"),AND(U74="DNF",U75="DNF")),U74,IF(AND(U74="NP",U75="DNF"),U74,IF(AND(U74="DNF",U75="NP"),U75,MIN(U74,U75))))))</f>
        <v/>
      </c>
    </row>
    <row r="75" spans="1:24" ht="19.899999999999999" customHeight="1" thickBot="1" x14ac:dyDescent="0.25">
      <c r="A75" s="744"/>
      <c r="B75" s="784"/>
      <c r="C75" s="757"/>
      <c r="D75" s="80" t="s">
        <v>53</v>
      </c>
      <c r="E75" s="84"/>
      <c r="F75" s="85"/>
      <c r="G75" s="177"/>
      <c r="H75" s="180" t="str">
        <f>IF($C74="","",IF(OR($E75="DNF",$F75="DNF",$G75="DNF"),"DNF",IF(OR($E75="NP",$F75="NP",$G75="NP"),"NP",IF(ISERROR(MEDIAN($E75:$G75)),"DNF",IF(COUNT($E75:$G75)&lt;3,MAX($E75:$G75),MEDIAN($E75:$G75))))))</f>
        <v/>
      </c>
      <c r="I75" s="864"/>
      <c r="J75" s="865"/>
      <c r="K75" s="866"/>
      <c r="L75" s="867"/>
      <c r="M75" s="865"/>
      <c r="N75" s="866"/>
      <c r="O75" s="867"/>
      <c r="P75" s="865"/>
      <c r="Q75" s="866"/>
      <c r="R75" s="867"/>
      <c r="S75" s="865"/>
      <c r="T75" s="868"/>
      <c r="U75" s="108" t="str">
        <f t="shared" si="2"/>
        <v/>
      </c>
      <c r="V75" s="759"/>
      <c r="W75" s="718"/>
      <c r="X75" s="718"/>
    </row>
    <row r="76" spans="1:24" ht="19.899999999999999" customHeight="1" x14ac:dyDescent="0.2">
      <c r="A76" s="744" t="str">
        <f>IF('Start - jaro'!E27="","","x")</f>
        <v/>
      </c>
      <c r="B76" s="787">
        <v>22</v>
      </c>
      <c r="C76" s="788" t="str">
        <f>IF('Start - jaro'!C27="","",'Start - jaro'!C27)</f>
        <v/>
      </c>
      <c r="D76" s="79" t="s">
        <v>52</v>
      </c>
      <c r="E76" s="82"/>
      <c r="F76" s="83"/>
      <c r="G76" s="173"/>
      <c r="H76" s="179" t="str">
        <f>IF($C76="","",IF(OR($E76="DNF",$F76="DNF",$G76="DNF"),"DNF",IF(OR($E76="NP",$F76="NP",$G76="NP"),"NP",IF(ISERROR(MEDIAN($E76:$G76)),"DNF",IF(COUNT($E76:$G76)&lt;3,MAX($E76:$G76),MEDIAN($E76:$G76))))))</f>
        <v/>
      </c>
      <c r="I76" s="859"/>
      <c r="J76" s="860"/>
      <c r="K76" s="861"/>
      <c r="L76" s="862"/>
      <c r="M76" s="860"/>
      <c r="N76" s="861"/>
      <c r="O76" s="862"/>
      <c r="P76" s="860"/>
      <c r="Q76" s="861"/>
      <c r="R76" s="862"/>
      <c r="S76" s="860"/>
      <c r="T76" s="863"/>
      <c r="U76" s="107" t="str">
        <f t="shared" si="2"/>
        <v/>
      </c>
      <c r="V76" s="758" t="str">
        <f>IF(C76="x","x",IF(C76="","",IF(OR(W76="NP",W76="DNF"),IF(W76="NP",MAX(W$12:W$309)+COUNTIF((W$12:W$309),MAX(W$12:W$309)),MAX(W$12:W$309)+COUNTIF((W$12:W$309),MAX(W$12:W$309))+COUNTIF((W$12:W$309),"NP")),W76)))</f>
        <v/>
      </c>
      <c r="W76" s="718" t="str">
        <f>IF(A76="x","x",IF(C76="","",IF(OR(X76="NP",X76="DNF"),X76,RANK(X76,X$12:X$309,1))))</f>
        <v/>
      </c>
      <c r="X76" s="718" t="str">
        <f>IF(A76="x","x",IF(C76="","",IF(OR(AND(U76="NP",U77="NP"),AND(U76="DNF",U77="DNF")),U76,IF(AND(U76="NP",U77="DNF"),U76,IF(AND(U76="DNF",U77="NP"),U77,MIN(U76,U77))))))</f>
        <v/>
      </c>
    </row>
    <row r="77" spans="1:24" ht="19.899999999999999" customHeight="1" thickBot="1" x14ac:dyDescent="0.25">
      <c r="A77" s="744"/>
      <c r="B77" s="784"/>
      <c r="C77" s="786"/>
      <c r="D77" s="80" t="s">
        <v>53</v>
      </c>
      <c r="E77" s="84"/>
      <c r="F77" s="85"/>
      <c r="G77" s="177"/>
      <c r="H77" s="180" t="str">
        <f>IF($C76="","",IF(OR($E77="DNF",$F77="DNF",$G77="DNF"),"DNF",IF(OR($E77="NP",$F77="NP",$G77="NP"),"NP",IF(ISERROR(MEDIAN($E77:$G77)),"DNF",IF(COUNT($E77:$G77)&lt;3,MAX($E77:$G77),MEDIAN($E77:$G77))))))</f>
        <v/>
      </c>
      <c r="I77" s="864"/>
      <c r="J77" s="865"/>
      <c r="K77" s="866"/>
      <c r="L77" s="867"/>
      <c r="M77" s="865"/>
      <c r="N77" s="866"/>
      <c r="O77" s="867"/>
      <c r="P77" s="865"/>
      <c r="Q77" s="866"/>
      <c r="R77" s="867"/>
      <c r="S77" s="865"/>
      <c r="T77" s="868"/>
      <c r="U77" s="108" t="str">
        <f t="shared" si="2"/>
        <v/>
      </c>
      <c r="V77" s="759"/>
      <c r="W77" s="718"/>
      <c r="X77" s="718"/>
    </row>
    <row r="78" spans="1:24" ht="19.899999999999999" customHeight="1" x14ac:dyDescent="0.2">
      <c r="A78" s="744" t="str">
        <f>IF('Start - jaro'!E28="","","x")</f>
        <v/>
      </c>
      <c r="B78" s="787">
        <v>23</v>
      </c>
      <c r="C78" s="788" t="str">
        <f>IF('Start - jaro'!C28="","",'Start - jaro'!C28)</f>
        <v/>
      </c>
      <c r="D78" s="79" t="s">
        <v>52</v>
      </c>
      <c r="E78" s="82"/>
      <c r="F78" s="83"/>
      <c r="G78" s="173"/>
      <c r="H78" s="179" t="str">
        <f>IF($C78="","",IF(OR($E78="DNF",$F78="DNF",$G78="DNF"),"DNF",IF(OR($E78="NP",$F78="NP",$G78="NP"),"NP",IF(ISERROR(MEDIAN($E78:$G78)),"DNF",IF(COUNT($E78:$G78)&lt;3,MAX($E78:$G78),MEDIAN($E78:$G78))))))</f>
        <v/>
      </c>
      <c r="I78" s="859"/>
      <c r="J78" s="860"/>
      <c r="K78" s="861"/>
      <c r="L78" s="862"/>
      <c r="M78" s="860"/>
      <c r="N78" s="861"/>
      <c r="O78" s="862"/>
      <c r="P78" s="860"/>
      <c r="Q78" s="861"/>
      <c r="R78" s="862"/>
      <c r="S78" s="860"/>
      <c r="T78" s="863"/>
      <c r="U78" s="107" t="str">
        <f t="shared" si="2"/>
        <v/>
      </c>
      <c r="V78" s="758" t="str">
        <f>IF(C78="x","x",IF(C78="","",IF(OR(W78="NP",W78="DNF"),IF(W78="NP",MAX(W$12:W$309)+COUNTIF((W$12:W$309),MAX(W$12:W$309)),MAX(W$12:W$309)+COUNTIF((W$12:W$309),MAX(W$12:W$309))+COUNTIF((W$12:W$309),"NP")),W78)))</f>
        <v/>
      </c>
      <c r="W78" s="718" t="str">
        <f>IF(A78="x","x",IF(C78="","",IF(OR(X78="NP",X78="DNF"),X78,RANK(X78,X$12:X$309,1))))</f>
        <v/>
      </c>
      <c r="X78" s="718" t="str">
        <f>IF(A78="x","x",IF(C78="","",IF(OR(AND(U78="NP",U79="NP"),AND(U78="DNF",U79="DNF")),U78,IF(AND(U78="NP",U79="DNF"),U78,IF(AND(U78="DNF",U79="NP"),U79,MIN(U78,U79))))))</f>
        <v/>
      </c>
    </row>
    <row r="79" spans="1:24" ht="19.899999999999999" customHeight="1" thickBot="1" x14ac:dyDescent="0.25">
      <c r="A79" s="744"/>
      <c r="B79" s="784"/>
      <c r="C79" s="786"/>
      <c r="D79" s="80" t="s">
        <v>53</v>
      </c>
      <c r="E79" s="84"/>
      <c r="F79" s="85"/>
      <c r="G79" s="177"/>
      <c r="H79" s="180" t="str">
        <f>IF($C78="","",IF(OR($E79="DNF",$F79="DNF",$G79="DNF"),"DNF",IF(OR($E79="NP",$F79="NP",$G79="NP"),"NP",IF(ISERROR(MEDIAN($E79:$G79)),"DNF",IF(COUNT($E79:$G79)&lt;3,MAX($E79:$G79),MEDIAN($E79:$G79))))))</f>
        <v/>
      </c>
      <c r="I79" s="864"/>
      <c r="J79" s="865"/>
      <c r="K79" s="866"/>
      <c r="L79" s="867"/>
      <c r="M79" s="865"/>
      <c r="N79" s="866"/>
      <c r="O79" s="867"/>
      <c r="P79" s="865"/>
      <c r="Q79" s="866"/>
      <c r="R79" s="867"/>
      <c r="S79" s="865"/>
      <c r="T79" s="868"/>
      <c r="U79" s="108" t="str">
        <f t="shared" si="2"/>
        <v/>
      </c>
      <c r="V79" s="759"/>
      <c r="W79" s="718"/>
      <c r="X79" s="718"/>
    </row>
    <row r="80" spans="1:24" ht="19.899999999999999" customHeight="1" x14ac:dyDescent="0.2">
      <c r="A80" s="744" t="str">
        <f>IF('Start - jaro'!E29="","","x")</f>
        <v/>
      </c>
      <c r="B80" s="787">
        <v>24</v>
      </c>
      <c r="C80" s="788" t="str">
        <f>IF('Start - jaro'!C29="","",'Start - jaro'!C29)</f>
        <v/>
      </c>
      <c r="D80" s="79" t="s">
        <v>52</v>
      </c>
      <c r="E80" s="82"/>
      <c r="F80" s="83"/>
      <c r="G80" s="173"/>
      <c r="H80" s="179" t="str">
        <f>IF($C80="","",IF(OR($E80="DNF",$F80="DNF",$G80="DNF"),"DNF",IF(OR($E80="NP",$F80="NP",$G80="NP"),"NP",IF(ISERROR(MEDIAN($E80:$G80)),"DNF",IF(COUNT($E80:$G80)&lt;3,MAX($E80:$G80),MEDIAN($E80:$G80))))))</f>
        <v/>
      </c>
      <c r="I80" s="859"/>
      <c r="J80" s="860"/>
      <c r="K80" s="861"/>
      <c r="L80" s="862"/>
      <c r="M80" s="860"/>
      <c r="N80" s="861"/>
      <c r="O80" s="862"/>
      <c r="P80" s="860"/>
      <c r="Q80" s="861"/>
      <c r="R80" s="862"/>
      <c r="S80" s="860"/>
      <c r="T80" s="863"/>
      <c r="U80" s="107" t="str">
        <f t="shared" si="2"/>
        <v/>
      </c>
      <c r="V80" s="758" t="str">
        <f>IF(C80="x","x",IF(C80="","",IF(OR(W80="NP",W80="DNF"),IF(W80="NP",MAX(W$12:W$309)+COUNTIF((W$12:W$309),MAX(W$12:W$309)),MAX(W$12:W$309)+COUNTIF((W$12:W$309),MAX(W$12:W$309))+COUNTIF((W$12:W$309),"NP")),W80)))</f>
        <v/>
      </c>
      <c r="W80" s="718" t="str">
        <f>IF(A80="x","x",IF(C80="","",IF(OR(X80="NP",X80="DNF"),X80,RANK(X80,X$12:X$309,1))))</f>
        <v/>
      </c>
      <c r="X80" s="718" t="str">
        <f>IF(A80="x","x",IF(C80="","",IF(OR(AND(U80="NP",U81="NP"),AND(U80="DNF",U81="DNF")),U80,IF(AND(U80="NP",U81="DNF"),U80,IF(AND(U80="DNF",U81="NP"),U81,MIN(U80,U81))))))</f>
        <v/>
      </c>
    </row>
    <row r="81" spans="1:24" ht="19.899999999999999" customHeight="1" thickBot="1" x14ac:dyDescent="0.25">
      <c r="A81" s="744"/>
      <c r="B81" s="784"/>
      <c r="C81" s="786"/>
      <c r="D81" s="80" t="s">
        <v>53</v>
      </c>
      <c r="E81" s="84"/>
      <c r="F81" s="85"/>
      <c r="G81" s="177"/>
      <c r="H81" s="180" t="str">
        <f>IF($C80="","",IF(OR($E81="DNF",$F81="DNF",$G81="DNF"),"DNF",IF(OR($E81="NP",$F81="NP",$G81="NP"),"NP",IF(ISERROR(MEDIAN($E81:$G81)),"DNF",IF(COUNT($E81:$G81)&lt;3,MAX($E81:$G81),MEDIAN($E81:$G81))))))</f>
        <v/>
      </c>
      <c r="I81" s="864"/>
      <c r="J81" s="865"/>
      <c r="K81" s="866"/>
      <c r="L81" s="867"/>
      <c r="M81" s="865"/>
      <c r="N81" s="866"/>
      <c r="O81" s="867"/>
      <c r="P81" s="865"/>
      <c r="Q81" s="866"/>
      <c r="R81" s="867"/>
      <c r="S81" s="865"/>
      <c r="T81" s="868"/>
      <c r="U81" s="108" t="str">
        <f t="shared" si="2"/>
        <v/>
      </c>
      <c r="V81" s="759"/>
      <c r="W81" s="718"/>
      <c r="X81" s="718"/>
    </row>
    <row r="82" spans="1:24" ht="19.899999999999999" customHeight="1" x14ac:dyDescent="0.2">
      <c r="A82" s="744" t="str">
        <f>IF('Start - jaro'!E30="","","x")</f>
        <v/>
      </c>
      <c r="B82" s="787">
        <v>25</v>
      </c>
      <c r="C82" s="788" t="str">
        <f>IF('Start - jaro'!C30="","",'Start - jaro'!C30)</f>
        <v/>
      </c>
      <c r="D82" s="79" t="s">
        <v>52</v>
      </c>
      <c r="E82" s="82"/>
      <c r="F82" s="83"/>
      <c r="G82" s="173"/>
      <c r="H82" s="179" t="str">
        <f>IF($C82="","",IF(OR($E82="DNF",$F82="DNF",$G82="DNF"),"DNF",IF(OR($E82="NP",$F82="NP",$G82="NP"),"NP",IF(ISERROR(MEDIAN($E82:$G82)),"DNF",IF(COUNT($E82:$G82)&lt;3,MAX($E82:$G82),MEDIAN($E82:$G82))))))</f>
        <v/>
      </c>
      <c r="I82" s="859"/>
      <c r="J82" s="860"/>
      <c r="K82" s="861"/>
      <c r="L82" s="862"/>
      <c r="M82" s="860"/>
      <c r="N82" s="861"/>
      <c r="O82" s="862"/>
      <c r="P82" s="860"/>
      <c r="Q82" s="861"/>
      <c r="R82" s="862"/>
      <c r="S82" s="860"/>
      <c r="T82" s="863"/>
      <c r="U82" s="107" t="str">
        <f t="shared" si="2"/>
        <v/>
      </c>
      <c r="V82" s="758" t="str">
        <f>IF(C82="x","x",IF(C82="","",IF(OR(W82="NP",W82="DNF"),IF(W82="NP",MAX(W$12:W$309)+COUNTIF((W$12:W$309),MAX(W$12:W$309)),MAX(W$12:W$309)+COUNTIF((W$12:W$309),MAX(W$12:W$309))+COUNTIF((W$12:W$309),"NP")),W82)))</f>
        <v/>
      </c>
      <c r="W82" s="718" t="str">
        <f>IF(A82="x","x",IF(C82="","",IF(OR(X82="NP",X82="DNF"),X82,RANK(X82,X$12:X$309,1))))</f>
        <v/>
      </c>
      <c r="X82" s="718" t="str">
        <f>IF(A82="x","x",IF(C82="","",IF(OR(AND(U82="NP",U83="NP"),AND(U82="DNF",U83="DNF")),U82,IF(AND(U82="NP",U83="DNF"),U82,IF(AND(U82="DNF",U83="NP"),U83,MIN(U82,U83))))))</f>
        <v/>
      </c>
    </row>
    <row r="83" spans="1:24" ht="19.899999999999999" customHeight="1" thickBot="1" x14ac:dyDescent="0.25">
      <c r="A83" s="744"/>
      <c r="B83" s="784"/>
      <c r="C83" s="786"/>
      <c r="D83" s="80" t="s">
        <v>53</v>
      </c>
      <c r="E83" s="84"/>
      <c r="F83" s="85"/>
      <c r="G83" s="177"/>
      <c r="H83" s="180" t="str">
        <f>IF($C82="","",IF(OR($E83="DNF",$F83="DNF",$G83="DNF"),"DNF",IF(OR($E83="NP",$F83="NP",$G83="NP"),"NP",IF(ISERROR(MEDIAN($E83:$G83)),"DNF",IF(COUNT($E83:$G83)&lt;3,MAX($E83:$G83),MEDIAN($E83:$G83))))))</f>
        <v/>
      </c>
      <c r="I83" s="864"/>
      <c r="J83" s="865"/>
      <c r="K83" s="866"/>
      <c r="L83" s="867"/>
      <c r="M83" s="865"/>
      <c r="N83" s="866"/>
      <c r="O83" s="867"/>
      <c r="P83" s="865"/>
      <c r="Q83" s="866"/>
      <c r="R83" s="867"/>
      <c r="S83" s="865"/>
      <c r="T83" s="868"/>
      <c r="U83" s="108" t="str">
        <f t="shared" si="2"/>
        <v/>
      </c>
      <c r="V83" s="759"/>
      <c r="W83" s="718"/>
      <c r="X83" s="718"/>
    </row>
    <row r="84" spans="1:24" ht="19.899999999999999" customHeight="1" x14ac:dyDescent="0.2">
      <c r="A84" s="744" t="str">
        <f>IF('Start - jaro'!I6="","","x")</f>
        <v/>
      </c>
      <c r="B84" s="787">
        <v>26</v>
      </c>
      <c r="C84" s="788" t="str">
        <f>IF('Start - jaro'!G6="","",'Start - jaro'!G6)</f>
        <v/>
      </c>
      <c r="D84" s="79" t="s">
        <v>52</v>
      </c>
      <c r="E84" s="82"/>
      <c r="F84" s="83"/>
      <c r="G84" s="173"/>
      <c r="H84" s="179" t="str">
        <f>IF($C84="","",IF(OR($E84="DNF",$F84="DNF",$G84="DNF"),"DNF",IF(OR($E84="NP",$F84="NP",$G84="NP"),"NP",IF(ISERROR(MEDIAN($E84:$G84)),"DNF",IF(COUNT($E84:$G84)&lt;3,MAX($E84:$G84),MEDIAN($E84:$G84))))))</f>
        <v/>
      </c>
      <c r="I84" s="859"/>
      <c r="J84" s="860"/>
      <c r="K84" s="861"/>
      <c r="L84" s="862"/>
      <c r="M84" s="860"/>
      <c r="N84" s="861"/>
      <c r="O84" s="862"/>
      <c r="P84" s="860"/>
      <c r="Q84" s="861"/>
      <c r="R84" s="862"/>
      <c r="S84" s="860"/>
      <c r="T84" s="863"/>
      <c r="U84" s="107" t="str">
        <f t="shared" si="2"/>
        <v/>
      </c>
      <c r="V84" s="758" t="str">
        <f>IF(C84="x","x",IF(C84="","",IF(OR(W84="NP",W84="DNF"),IF(W84="NP",MAX(W$12:W$309)+COUNTIF((W$12:W$309),MAX(W$12:W$309)),MAX(W$12:W$309)+COUNTIF((W$12:W$309),MAX(W$12:W$309))+COUNTIF((W$12:W$309),"NP")),W84)))</f>
        <v/>
      </c>
      <c r="W84" s="718" t="str">
        <f>IF(A84="x","x",IF(C84="","",IF(OR(X84="NP",X84="DNF"),X84,RANK(X84,X$12:X$309,1))))</f>
        <v/>
      </c>
      <c r="X84" s="718" t="str">
        <f>IF(A84="x","x",IF(C84="","",IF(OR(AND(U84="NP",U85="NP"),AND(U84="DNF",U85="DNF")),U84,IF(AND(U84="NP",U85="DNF"),U84,IF(AND(U84="DNF",U85="NP"),U85,MIN(U84,U85))))))</f>
        <v/>
      </c>
    </row>
    <row r="85" spans="1:24" ht="19.899999999999999" customHeight="1" thickBot="1" x14ac:dyDescent="0.25">
      <c r="A85" s="744"/>
      <c r="B85" s="784"/>
      <c r="C85" s="786"/>
      <c r="D85" s="80" t="s">
        <v>53</v>
      </c>
      <c r="E85" s="84"/>
      <c r="F85" s="85"/>
      <c r="G85" s="177"/>
      <c r="H85" s="180" t="str">
        <f>IF($C84="","",IF(OR($E85="DNF",$F85="DNF",$G85="DNF"),"DNF",IF(OR($E85="NP",$F85="NP",$G85="NP"),"NP",IF(ISERROR(MEDIAN($E85:$G85)),"DNF",IF(COUNT($E85:$G85)&lt;3,MAX($E85:$G85),MEDIAN($E85:$G85))))))</f>
        <v/>
      </c>
      <c r="I85" s="864"/>
      <c r="J85" s="865"/>
      <c r="K85" s="866"/>
      <c r="L85" s="867"/>
      <c r="M85" s="865"/>
      <c r="N85" s="866"/>
      <c r="O85" s="867"/>
      <c r="P85" s="865"/>
      <c r="Q85" s="866"/>
      <c r="R85" s="867"/>
      <c r="S85" s="865"/>
      <c r="T85" s="868"/>
      <c r="U85" s="108" t="str">
        <f t="shared" si="2"/>
        <v/>
      </c>
      <c r="V85" s="759"/>
      <c r="W85" s="718"/>
      <c r="X85" s="718"/>
    </row>
    <row r="86" spans="1:24" ht="19.899999999999999" customHeight="1" x14ac:dyDescent="0.2">
      <c r="A86" s="744" t="str">
        <f>IF('Start - jaro'!I7="","","x")</f>
        <v/>
      </c>
      <c r="B86" s="787">
        <v>27</v>
      </c>
      <c r="C86" s="788" t="str">
        <f>IF('Start - jaro'!G7="","",'Start - jaro'!G7)</f>
        <v/>
      </c>
      <c r="D86" s="79" t="s">
        <v>52</v>
      </c>
      <c r="E86" s="82"/>
      <c r="F86" s="83"/>
      <c r="G86" s="173"/>
      <c r="H86" s="179" t="str">
        <f>IF($C86="","",IF(OR($E86="DNF",$F86="DNF",$G86="DNF"),"DNF",IF(OR($E86="NP",$F86="NP",$G86="NP"),"NP",IF(ISERROR(MEDIAN($E86:$G86)),"DNF",IF(COUNT($E86:$G86)&lt;3,MAX($E86:$G86),MEDIAN($E86:$G86))))))</f>
        <v/>
      </c>
      <c r="I86" s="859"/>
      <c r="J86" s="860"/>
      <c r="K86" s="861"/>
      <c r="L86" s="862"/>
      <c r="M86" s="860"/>
      <c r="N86" s="861"/>
      <c r="O86" s="862"/>
      <c r="P86" s="860"/>
      <c r="Q86" s="861"/>
      <c r="R86" s="862"/>
      <c r="S86" s="860"/>
      <c r="T86" s="863"/>
      <c r="U86" s="107" t="str">
        <f t="shared" si="2"/>
        <v/>
      </c>
      <c r="V86" s="758" t="str">
        <f>IF(C86="x","x",IF(C86="","",IF(OR(W86="NP",W86="DNF"),IF(W86="NP",MAX(W$12:W$309)+COUNTIF((W$12:W$309),MAX(W$12:W$309)),MAX(W$12:W$309)+COUNTIF((W$12:W$309),MAX(W$12:W$309))+COUNTIF((W$12:W$309),"NP")),W86)))</f>
        <v/>
      </c>
      <c r="W86" s="718" t="str">
        <f>IF(A86="x","x",IF(C86="","",IF(OR(X86="NP",X86="DNF"),X86,RANK(X86,X$12:X$309,1))))</f>
        <v/>
      </c>
      <c r="X86" s="718" t="str">
        <f>IF(A86="x","x",IF(C86="","",IF(OR(AND(U86="NP",U87="NP"),AND(U86="DNF",U87="DNF")),U86,IF(AND(U86="NP",U87="DNF"),U86,IF(AND(U86="DNF",U87="NP"),U87,MIN(U86,U87))))))</f>
        <v/>
      </c>
    </row>
    <row r="87" spans="1:24" ht="19.899999999999999" customHeight="1" thickBot="1" x14ac:dyDescent="0.25">
      <c r="A87" s="744"/>
      <c r="B87" s="784"/>
      <c r="C87" s="786"/>
      <c r="D87" s="80" t="s">
        <v>53</v>
      </c>
      <c r="E87" s="84"/>
      <c r="F87" s="85"/>
      <c r="G87" s="177"/>
      <c r="H87" s="180" t="str">
        <f>IF($C86="","",IF(OR($E87="DNF",$F87="DNF",$G87="DNF"),"DNF",IF(OR($E87="NP",$F87="NP",$G87="NP"),"NP",IF(ISERROR(MEDIAN($E87:$G87)),"DNF",IF(COUNT($E87:$G87)&lt;3,MAX($E87:$G87),MEDIAN($E87:$G87))))))</f>
        <v/>
      </c>
      <c r="I87" s="864"/>
      <c r="J87" s="865"/>
      <c r="K87" s="866"/>
      <c r="L87" s="867"/>
      <c r="M87" s="865"/>
      <c r="N87" s="866"/>
      <c r="O87" s="867"/>
      <c r="P87" s="865"/>
      <c r="Q87" s="866"/>
      <c r="R87" s="867"/>
      <c r="S87" s="865"/>
      <c r="T87" s="868"/>
      <c r="U87" s="108" t="str">
        <f t="shared" si="2"/>
        <v/>
      </c>
      <c r="V87" s="759"/>
      <c r="W87" s="718"/>
      <c r="X87" s="718"/>
    </row>
    <row r="88" spans="1:24" ht="19.899999999999999" customHeight="1" x14ac:dyDescent="0.2">
      <c r="A88" s="744" t="str">
        <f>IF('Start - jaro'!I8="","","x")</f>
        <v/>
      </c>
      <c r="B88" s="787">
        <v>28</v>
      </c>
      <c r="C88" s="788" t="str">
        <f>IF('Start - jaro'!G8="","",'Start - jaro'!G8)</f>
        <v/>
      </c>
      <c r="D88" s="79" t="s">
        <v>52</v>
      </c>
      <c r="E88" s="82"/>
      <c r="F88" s="83"/>
      <c r="G88" s="173"/>
      <c r="H88" s="179" t="str">
        <f>IF($C88="","",IF(OR($E88="DNF",$F88="DNF",$G88="DNF"),"DNF",IF(OR($E88="NP",$F88="NP",$G88="NP"),"NP",IF(ISERROR(MEDIAN($E88:$G88)),"DNF",IF(COUNT($E88:$G88)&lt;3,MAX($E88:$G88),MEDIAN($E88:$G88))))))</f>
        <v/>
      </c>
      <c r="I88" s="859"/>
      <c r="J88" s="860"/>
      <c r="K88" s="861"/>
      <c r="L88" s="862"/>
      <c r="M88" s="860"/>
      <c r="N88" s="861"/>
      <c r="O88" s="862"/>
      <c r="P88" s="860"/>
      <c r="Q88" s="861"/>
      <c r="R88" s="862"/>
      <c r="S88" s="860"/>
      <c r="T88" s="863"/>
      <c r="U88" s="107" t="str">
        <f t="shared" si="2"/>
        <v/>
      </c>
      <c r="V88" s="758" t="str">
        <f>IF(C88="x","x",IF(C88="","",IF(OR(W88="NP",W88="DNF"),IF(W88="NP",MAX(W$12:W$309)+COUNTIF((W$12:W$309),MAX(W$12:W$309)),MAX(W$12:W$309)+COUNTIF((W$12:W$309),MAX(W$12:W$309))+COUNTIF((W$12:W$309),"NP")),W88)))</f>
        <v/>
      </c>
      <c r="W88" s="718" t="str">
        <f>IF(A88="x","x",IF(C88="","",IF(OR(X88="NP",X88="DNF"),X88,RANK(X88,X$12:X$309,1))))</f>
        <v/>
      </c>
      <c r="X88" s="718" t="str">
        <f>IF(A88="x","x",IF(C88="","",IF(OR(AND(U88="NP",U89="NP"),AND(U88="DNF",U89="DNF")),U88,IF(AND(U88="NP",U89="DNF"),U88,IF(AND(U88="DNF",U89="NP"),U89,MIN(U88,U89))))))</f>
        <v/>
      </c>
    </row>
    <row r="89" spans="1:24" ht="19.899999999999999" customHeight="1" thickBot="1" x14ac:dyDescent="0.25">
      <c r="A89" s="744"/>
      <c r="B89" s="784"/>
      <c r="C89" s="786"/>
      <c r="D89" s="80" t="s">
        <v>53</v>
      </c>
      <c r="E89" s="84"/>
      <c r="F89" s="85"/>
      <c r="G89" s="177"/>
      <c r="H89" s="180" t="str">
        <f>IF($C88="","",IF(OR($E89="DNF",$F89="DNF",$G89="DNF"),"DNF",IF(OR($E89="NP",$F89="NP",$G89="NP"),"NP",IF(ISERROR(MEDIAN($E89:$G89)),"DNF",IF(COUNT($E89:$G89)&lt;3,MAX($E89:$G89),MEDIAN($E89:$G89))))))</f>
        <v/>
      </c>
      <c r="I89" s="864"/>
      <c r="J89" s="865"/>
      <c r="K89" s="866"/>
      <c r="L89" s="867"/>
      <c r="M89" s="865"/>
      <c r="N89" s="866"/>
      <c r="O89" s="867"/>
      <c r="P89" s="865"/>
      <c r="Q89" s="866"/>
      <c r="R89" s="867"/>
      <c r="S89" s="865"/>
      <c r="T89" s="868"/>
      <c r="U89" s="108" t="str">
        <f t="shared" si="2"/>
        <v/>
      </c>
      <c r="V89" s="759"/>
      <c r="W89" s="718"/>
      <c r="X89" s="718"/>
    </row>
    <row r="90" spans="1:24" ht="19.899999999999999" customHeight="1" x14ac:dyDescent="0.2">
      <c r="A90" s="744" t="str">
        <f>IF('Start - jaro'!I9="","","x")</f>
        <v/>
      </c>
      <c r="B90" s="787">
        <v>29</v>
      </c>
      <c r="C90" s="788" t="str">
        <f>IF('Start - jaro'!G9="","",'Start - jaro'!G9)</f>
        <v/>
      </c>
      <c r="D90" s="79" t="s">
        <v>52</v>
      </c>
      <c r="E90" s="82"/>
      <c r="F90" s="83"/>
      <c r="G90" s="173"/>
      <c r="H90" s="179" t="str">
        <f>IF($C90="","",IF(OR($E90="DNF",$F90="DNF",$G90="DNF"),"DNF",IF(OR($E90="NP",$F90="NP",$G90="NP"),"NP",IF(ISERROR(MEDIAN($E90:$G90)),"DNF",IF(COUNT($E90:$G90)&lt;3,MAX($E90:$G90),MEDIAN($E90:$G90))))))</f>
        <v/>
      </c>
      <c r="I90" s="859"/>
      <c r="J90" s="860"/>
      <c r="K90" s="861"/>
      <c r="L90" s="862"/>
      <c r="M90" s="860"/>
      <c r="N90" s="861"/>
      <c r="O90" s="862"/>
      <c r="P90" s="860"/>
      <c r="Q90" s="861"/>
      <c r="R90" s="862"/>
      <c r="S90" s="860"/>
      <c r="T90" s="863"/>
      <c r="U90" s="107" t="str">
        <f t="shared" si="2"/>
        <v/>
      </c>
      <c r="V90" s="758" t="str">
        <f>IF(C90="x","x",IF(C90="","",IF(OR(W90="NP",W90="DNF"),IF(W90="NP",MAX(W$12:W$309)+COUNTIF((W$12:W$309),MAX(W$12:W$309)),MAX(W$12:W$309)+COUNTIF((W$12:W$309),MAX(W$12:W$309))+COUNTIF((W$12:W$309),"NP")),W90)))</f>
        <v/>
      </c>
      <c r="W90" s="718" t="str">
        <f>IF(A90="x","x",IF(C90="","",IF(OR(X90="NP",X90="DNF"),X90,RANK(X90,X$12:X$309,1))))</f>
        <v/>
      </c>
      <c r="X90" s="718" t="str">
        <f>IF(A90="x","x",IF(C90="","",IF(OR(AND(U90="NP",U91="NP"),AND(U90="DNF",U91="DNF")),U90,IF(AND(U90="NP",U91="DNF"),U90,IF(AND(U90="DNF",U91="NP"),U91,MIN(U90,U91))))))</f>
        <v/>
      </c>
    </row>
    <row r="91" spans="1:24" ht="19.899999999999999" customHeight="1" thickBot="1" x14ac:dyDescent="0.25">
      <c r="A91" s="744"/>
      <c r="B91" s="784"/>
      <c r="C91" s="786"/>
      <c r="D91" s="80" t="s">
        <v>53</v>
      </c>
      <c r="E91" s="84"/>
      <c r="F91" s="85"/>
      <c r="G91" s="177"/>
      <c r="H91" s="180" t="str">
        <f>IF($C90="","",IF(OR($E91="DNF",$F91="DNF",$G91="DNF"),"DNF",IF(OR($E91="NP",$F91="NP",$G91="NP"),"NP",IF(ISERROR(MEDIAN($E91:$G91)),"DNF",IF(COUNT($E91:$G91)&lt;3,MAX($E91:$G91),MEDIAN($E91:$G91))))))</f>
        <v/>
      </c>
      <c r="I91" s="864"/>
      <c r="J91" s="865"/>
      <c r="K91" s="866"/>
      <c r="L91" s="867"/>
      <c r="M91" s="865"/>
      <c r="N91" s="866"/>
      <c r="O91" s="867"/>
      <c r="P91" s="865"/>
      <c r="Q91" s="866"/>
      <c r="R91" s="867"/>
      <c r="S91" s="865"/>
      <c r="T91" s="868"/>
      <c r="U91" s="108" t="str">
        <f t="shared" si="2"/>
        <v/>
      </c>
      <c r="V91" s="759"/>
      <c r="W91" s="718"/>
      <c r="X91" s="718"/>
    </row>
    <row r="92" spans="1:24" ht="19.899999999999999" customHeight="1" x14ac:dyDescent="0.2">
      <c r="A92" s="744" t="str">
        <f>IF('Start - jaro'!I10="","","x")</f>
        <v/>
      </c>
      <c r="B92" s="783">
        <v>30</v>
      </c>
      <c r="C92" s="785" t="str">
        <f>IF('Start - jaro'!G10="","",'Start - jaro'!G10)</f>
        <v/>
      </c>
      <c r="D92" s="81" t="s">
        <v>52</v>
      </c>
      <c r="E92" s="86"/>
      <c r="F92" s="87"/>
      <c r="G92" s="178"/>
      <c r="H92" s="179" t="str">
        <f>IF($C92="","",IF(OR($E92="DNF",$F92="DNF",$G92="DNF"),"DNF",IF(OR($E92="NP",$F92="NP",$G92="NP"),"NP",IF(ISERROR(MEDIAN($E92:$G92)),"DNF",IF(COUNT($E92:$G92)&lt;3,MAX($E92:$G92),MEDIAN($E92:$G92))))))</f>
        <v/>
      </c>
      <c r="I92" s="859"/>
      <c r="J92" s="860"/>
      <c r="K92" s="861"/>
      <c r="L92" s="862"/>
      <c r="M92" s="860"/>
      <c r="N92" s="861"/>
      <c r="O92" s="862"/>
      <c r="P92" s="860"/>
      <c r="Q92" s="861"/>
      <c r="R92" s="862"/>
      <c r="S92" s="860"/>
      <c r="T92" s="863"/>
      <c r="U92" s="107" t="str">
        <f t="shared" si="2"/>
        <v/>
      </c>
      <c r="V92" s="758" t="str">
        <f>IF(C92="x","x",IF(C92="","",IF(OR(W92="NP",W92="DNF"),IF(W92="NP",MAX(W$12:W$309)+COUNTIF((W$12:W$309),MAX(W$12:W$309)),MAX(W$12:W$309)+COUNTIF((W$12:W$309),MAX(W$12:W$309))+COUNTIF((W$12:W$309),"NP")),W92)))</f>
        <v/>
      </c>
      <c r="W92" s="718" t="str">
        <f>IF(A92="x","x",IF(C92="","",IF(OR(X92="NP",X92="DNF"),X92,RANK(X92,X$12:X$309,1))))</f>
        <v/>
      </c>
      <c r="X92" s="718" t="str">
        <f>IF(A92="x","x",IF(C92="","",IF(OR(AND(U92="NP",U93="NP"),AND(U92="DNF",U93="DNF")),U92,IF(AND(U92="NP",U93="DNF"),U92,IF(AND(U92="DNF",U93="NP"),U93,MIN(U92,U93))))))</f>
        <v/>
      </c>
    </row>
    <row r="93" spans="1:24" ht="19.899999999999999" customHeight="1" thickBot="1" x14ac:dyDescent="0.25">
      <c r="A93" s="744"/>
      <c r="B93" s="784"/>
      <c r="C93" s="786"/>
      <c r="D93" s="80" t="s">
        <v>53</v>
      </c>
      <c r="E93" s="84"/>
      <c r="F93" s="85"/>
      <c r="G93" s="177"/>
      <c r="H93" s="180" t="str">
        <f>IF($C92="","",IF(OR($E93="DNF",$F93="DNF",$G93="DNF"),"DNF",IF(OR($E93="NP",$F93="NP",$G93="NP"),"NP",IF(ISERROR(MEDIAN($E93:$G93)),"DNF",IF(COUNT($E93:$G93)&lt;3,MAX($E93:$G93),MEDIAN($E93:$G93))))))</f>
        <v/>
      </c>
      <c r="I93" s="864"/>
      <c r="J93" s="865"/>
      <c r="K93" s="866"/>
      <c r="L93" s="867"/>
      <c r="M93" s="865"/>
      <c r="N93" s="866"/>
      <c r="O93" s="867"/>
      <c r="P93" s="865"/>
      <c r="Q93" s="866"/>
      <c r="R93" s="867"/>
      <c r="S93" s="865"/>
      <c r="T93" s="868"/>
      <c r="U93" s="108" t="str">
        <f t="shared" si="2"/>
        <v/>
      </c>
      <c r="V93" s="759"/>
      <c r="W93" s="718"/>
      <c r="X93" s="718"/>
    </row>
    <row r="94" spans="1:24" ht="15" customHeight="1" x14ac:dyDescent="0.2">
      <c r="B94" s="745" t="s">
        <v>32</v>
      </c>
      <c r="C94" s="746"/>
      <c r="D94" s="746"/>
      <c r="E94" s="746"/>
      <c r="F94" s="746"/>
      <c r="G94" s="746"/>
      <c r="H94" s="746"/>
      <c r="I94" s="746"/>
      <c r="J94" s="746"/>
      <c r="K94" s="746"/>
      <c r="L94" s="746"/>
      <c r="M94" s="746"/>
      <c r="N94" s="746"/>
      <c r="O94" s="746"/>
      <c r="P94" s="749"/>
      <c r="Q94" s="749"/>
      <c r="R94" s="749"/>
      <c r="S94" s="749"/>
      <c r="T94" s="749"/>
      <c r="U94" s="749"/>
      <c r="V94" s="750"/>
    </row>
    <row r="95" spans="1:24" ht="15" customHeight="1" x14ac:dyDescent="0.2">
      <c r="B95" s="747"/>
      <c r="C95" s="748"/>
      <c r="D95" s="748"/>
      <c r="E95" s="748"/>
      <c r="F95" s="748"/>
      <c r="G95" s="748"/>
      <c r="H95" s="748"/>
      <c r="I95" s="748"/>
      <c r="J95" s="748"/>
      <c r="K95" s="748"/>
      <c r="L95" s="748"/>
      <c r="M95" s="748"/>
      <c r="N95" s="748"/>
      <c r="O95" s="748"/>
      <c r="P95" s="751"/>
      <c r="Q95" s="751"/>
      <c r="R95" s="751"/>
      <c r="S95" s="751"/>
      <c r="T95" s="751"/>
      <c r="U95" s="751"/>
      <c r="V95" s="752"/>
    </row>
    <row r="96" spans="1:24" ht="15" customHeight="1" x14ac:dyDescent="0.2">
      <c r="B96" s="747"/>
      <c r="C96" s="748"/>
      <c r="D96" s="748"/>
      <c r="E96" s="748"/>
      <c r="F96" s="748"/>
      <c r="G96" s="748"/>
      <c r="H96" s="748"/>
      <c r="I96" s="748"/>
      <c r="J96" s="748"/>
      <c r="K96" s="748"/>
      <c r="L96" s="748"/>
      <c r="M96" s="748"/>
      <c r="N96" s="748"/>
      <c r="O96" s="748"/>
      <c r="P96" s="751"/>
      <c r="Q96" s="751"/>
      <c r="R96" s="751"/>
      <c r="S96" s="751"/>
      <c r="T96" s="751"/>
      <c r="U96" s="751"/>
      <c r="V96" s="752"/>
    </row>
    <row r="97" spans="1:24" ht="19.899999999999999" customHeight="1" thickBot="1" x14ac:dyDescent="0.25">
      <c r="B97" s="825" t="s">
        <v>91</v>
      </c>
      <c r="C97" s="826"/>
      <c r="D97" s="826"/>
      <c r="E97" s="826"/>
      <c r="F97" s="826"/>
      <c r="G97" s="826"/>
      <c r="H97" s="826"/>
      <c r="I97" s="826"/>
      <c r="J97" s="826"/>
      <c r="K97" s="826"/>
      <c r="L97" s="826"/>
      <c r="M97" s="826"/>
      <c r="N97" s="826"/>
      <c r="O97" s="827"/>
      <c r="P97" s="817"/>
      <c r="Q97" s="817"/>
      <c r="R97" s="817"/>
      <c r="S97" s="817"/>
      <c r="T97" s="817"/>
      <c r="U97" s="817"/>
      <c r="V97" s="818"/>
    </row>
    <row r="98" spans="1:24" ht="15" customHeight="1" x14ac:dyDescent="0.2">
      <c r="B98" s="828" t="s">
        <v>57</v>
      </c>
      <c r="C98" s="829"/>
      <c r="D98" s="830"/>
      <c r="E98" s="831" t="s">
        <v>33</v>
      </c>
      <c r="F98" s="832"/>
      <c r="G98" s="832"/>
      <c r="H98" s="769"/>
      <c r="I98" s="833" t="s">
        <v>34</v>
      </c>
      <c r="J98" s="834"/>
      <c r="K98" s="834"/>
      <c r="L98" s="834"/>
      <c r="M98" s="834"/>
      <c r="N98" s="834"/>
      <c r="O98" s="834"/>
      <c r="P98" s="834"/>
      <c r="Q98" s="834"/>
      <c r="R98" s="834"/>
      <c r="S98" s="834"/>
      <c r="T98" s="835"/>
      <c r="U98" s="836" t="s">
        <v>35</v>
      </c>
      <c r="V98" s="837"/>
    </row>
    <row r="99" spans="1:24" ht="15" customHeight="1" x14ac:dyDescent="0.2">
      <c r="B99" s="732"/>
      <c r="C99" s="733"/>
      <c r="D99" s="734"/>
      <c r="E99" s="767"/>
      <c r="F99" s="768"/>
      <c r="G99" s="768"/>
      <c r="H99" s="769"/>
      <c r="I99" s="850" t="s">
        <v>58</v>
      </c>
      <c r="J99" s="839"/>
      <c r="K99" s="840"/>
      <c r="L99" s="838" t="s">
        <v>59</v>
      </c>
      <c r="M99" s="839"/>
      <c r="N99" s="840"/>
      <c r="O99" s="838" t="s">
        <v>60</v>
      </c>
      <c r="P99" s="839"/>
      <c r="Q99" s="840"/>
      <c r="R99" s="838"/>
      <c r="S99" s="839"/>
      <c r="T99" s="847"/>
      <c r="U99" s="760"/>
      <c r="V99" s="719"/>
    </row>
    <row r="100" spans="1:24" ht="15" customHeight="1" x14ac:dyDescent="0.2">
      <c r="B100" s="732"/>
      <c r="C100" s="733"/>
      <c r="D100" s="734"/>
      <c r="E100" s="770"/>
      <c r="F100" s="771"/>
      <c r="G100" s="771"/>
      <c r="H100" s="772"/>
      <c r="I100" s="851"/>
      <c r="J100" s="842"/>
      <c r="K100" s="843"/>
      <c r="L100" s="841"/>
      <c r="M100" s="842"/>
      <c r="N100" s="843"/>
      <c r="O100" s="841"/>
      <c r="P100" s="842"/>
      <c r="Q100" s="843"/>
      <c r="R100" s="841"/>
      <c r="S100" s="842"/>
      <c r="T100" s="848"/>
      <c r="U100" s="725" t="s">
        <v>43</v>
      </c>
      <c r="V100" s="727" t="s">
        <v>44</v>
      </c>
    </row>
    <row r="101" spans="1:24" ht="15" customHeight="1" x14ac:dyDescent="0.2">
      <c r="B101" s="853" t="str">
        <f>"KATEGORIE: "&amp;'Start - podzim'!$N$2</f>
        <v>KATEGORIE: STARŠÍ</v>
      </c>
      <c r="C101" s="854"/>
      <c r="D101" s="855"/>
      <c r="E101" s="725" t="s">
        <v>45</v>
      </c>
      <c r="F101" s="721" t="s">
        <v>46</v>
      </c>
      <c r="G101" s="721" t="s">
        <v>47</v>
      </c>
      <c r="H101" s="727" t="s">
        <v>48</v>
      </c>
      <c r="I101" s="851"/>
      <c r="J101" s="842"/>
      <c r="K101" s="843"/>
      <c r="L101" s="841"/>
      <c r="M101" s="842"/>
      <c r="N101" s="843"/>
      <c r="O101" s="841"/>
      <c r="P101" s="842"/>
      <c r="Q101" s="843"/>
      <c r="R101" s="841"/>
      <c r="S101" s="842"/>
      <c r="T101" s="848"/>
      <c r="U101" s="725"/>
      <c r="V101" s="727"/>
    </row>
    <row r="102" spans="1:24" ht="15" customHeight="1" x14ac:dyDescent="0.2">
      <c r="B102" s="856"/>
      <c r="C102" s="857"/>
      <c r="D102" s="858"/>
      <c r="E102" s="725"/>
      <c r="F102" s="721"/>
      <c r="G102" s="721"/>
      <c r="H102" s="727"/>
      <c r="I102" s="851"/>
      <c r="J102" s="842"/>
      <c r="K102" s="843"/>
      <c r="L102" s="841"/>
      <c r="M102" s="842"/>
      <c r="N102" s="843"/>
      <c r="O102" s="841"/>
      <c r="P102" s="842"/>
      <c r="Q102" s="843"/>
      <c r="R102" s="841"/>
      <c r="S102" s="842"/>
      <c r="T102" s="848"/>
      <c r="U102" s="725"/>
      <c r="V102" s="727"/>
    </row>
    <row r="103" spans="1:24" ht="16.899999999999999" customHeight="1" x14ac:dyDescent="0.2">
      <c r="B103" s="760" t="s">
        <v>49</v>
      </c>
      <c r="C103" s="762" t="s">
        <v>50</v>
      </c>
      <c r="D103" s="719" t="s">
        <v>51</v>
      </c>
      <c r="E103" s="725"/>
      <c r="F103" s="721"/>
      <c r="G103" s="721"/>
      <c r="H103" s="727"/>
      <c r="I103" s="851"/>
      <c r="J103" s="842"/>
      <c r="K103" s="843"/>
      <c r="L103" s="841"/>
      <c r="M103" s="842"/>
      <c r="N103" s="843"/>
      <c r="O103" s="841"/>
      <c r="P103" s="842"/>
      <c r="Q103" s="843"/>
      <c r="R103" s="841"/>
      <c r="S103" s="842"/>
      <c r="T103" s="848"/>
      <c r="U103" s="725"/>
      <c r="V103" s="727"/>
    </row>
    <row r="104" spans="1:24" ht="16.899999999999999" customHeight="1" thickBot="1" x14ac:dyDescent="0.25">
      <c r="B104" s="761"/>
      <c r="C104" s="763"/>
      <c r="D104" s="720"/>
      <c r="E104" s="726"/>
      <c r="F104" s="722"/>
      <c r="G104" s="722"/>
      <c r="H104" s="728"/>
      <c r="I104" s="852"/>
      <c r="J104" s="845"/>
      <c r="K104" s="846"/>
      <c r="L104" s="844"/>
      <c r="M104" s="845"/>
      <c r="N104" s="846"/>
      <c r="O104" s="844"/>
      <c r="P104" s="845"/>
      <c r="Q104" s="846"/>
      <c r="R104" s="844"/>
      <c r="S104" s="845"/>
      <c r="T104" s="849"/>
      <c r="U104" s="726"/>
      <c r="V104" s="728"/>
    </row>
    <row r="105" spans="1:24" ht="19.899999999999999" customHeight="1" x14ac:dyDescent="0.2">
      <c r="A105" s="744" t="str">
        <f>IF('Start - jaro'!I11="","","x")</f>
        <v/>
      </c>
      <c r="B105" s="787">
        <v>31</v>
      </c>
      <c r="C105" s="756" t="str">
        <f>IF('Start - jaro'!G11="","",'Start - jaro'!G11)</f>
        <v/>
      </c>
      <c r="D105" s="79" t="s">
        <v>52</v>
      </c>
      <c r="E105" s="82"/>
      <c r="F105" s="83"/>
      <c r="G105" s="173"/>
      <c r="H105" s="179" t="str">
        <f>IF($C105="","",IF(OR($E105="DNF",$F105="DNF",$G105="DNF"),"DNF",IF(OR($E105="NP",$F105="NP",$G105="NP"),"NP",IF(ISERROR(MEDIAN($E105:$G105)),"DNF",IF(COUNT($E105:$G105)&lt;3,MAX($E105:$G105),MEDIAN($E105:$G105))))))</f>
        <v/>
      </c>
      <c r="I105" s="859"/>
      <c r="J105" s="860"/>
      <c r="K105" s="861"/>
      <c r="L105" s="862"/>
      <c r="M105" s="860"/>
      <c r="N105" s="861"/>
      <c r="O105" s="862"/>
      <c r="P105" s="860"/>
      <c r="Q105" s="861"/>
      <c r="R105" s="862"/>
      <c r="S105" s="860"/>
      <c r="T105" s="863"/>
      <c r="U105" s="107" t="str">
        <f t="shared" ref="U105:U124" si="3">IF(H105="","",IF(H105="NP","NP",IF(H105="DNF","DNF",SUM(I105:T105)+H105)))</f>
        <v/>
      </c>
      <c r="V105" s="758" t="str">
        <f>IF(C105="x","x",IF(C105="","",IF(OR(W105="NP",W105="DNF"),IF(W105="NP",MAX(W$12:W$309)+COUNTIF((W$12:W$309),MAX(W$12:W$309)),MAX(W$12:W$309)+COUNTIF((W$12:W$309),MAX(W$12:W$309))+COUNTIF((W$12:W$309),"NP")),W105)))</f>
        <v/>
      </c>
      <c r="W105" s="718" t="str">
        <f>IF(A105="x","x",IF(C105="","",IF(OR(X105="NP",X105="DNF"),X105,RANK(X105,X$12:X$309,1))))</f>
        <v/>
      </c>
      <c r="X105" s="718" t="str">
        <f>IF(A105="x","x",IF(C105="","",IF(OR(AND(U105="NP",U106="NP"),AND(U105="DNF",U106="DNF")),U105,IF(AND(U105="NP",U106="DNF"),U105,IF(AND(U105="DNF",U106="NP"),U106,MIN(U105,U106))))))</f>
        <v/>
      </c>
    </row>
    <row r="106" spans="1:24" ht="19.899999999999999" customHeight="1" thickBot="1" x14ac:dyDescent="0.25">
      <c r="A106" s="744"/>
      <c r="B106" s="784"/>
      <c r="C106" s="757"/>
      <c r="D106" s="80" t="s">
        <v>53</v>
      </c>
      <c r="E106" s="84"/>
      <c r="F106" s="85"/>
      <c r="G106" s="177"/>
      <c r="H106" s="180" t="str">
        <f>IF($C105="","",IF(OR($E106="DNF",$F106="DNF",$G106="DNF"),"DNF",IF(OR($E106="NP",$F106="NP",$G106="NP"),"NP",IF(ISERROR(MEDIAN($E106:$G106)),"DNF",IF(COUNT($E106:$G106)&lt;3,MAX($E106:$G106),MEDIAN($E106:$G106))))))</f>
        <v/>
      </c>
      <c r="I106" s="864"/>
      <c r="J106" s="865"/>
      <c r="K106" s="866"/>
      <c r="L106" s="867"/>
      <c r="M106" s="865"/>
      <c r="N106" s="866"/>
      <c r="O106" s="867"/>
      <c r="P106" s="865"/>
      <c r="Q106" s="866"/>
      <c r="R106" s="867"/>
      <c r="S106" s="865"/>
      <c r="T106" s="868"/>
      <c r="U106" s="108" t="str">
        <f t="shared" si="3"/>
        <v/>
      </c>
      <c r="V106" s="759"/>
      <c r="W106" s="718"/>
      <c r="X106" s="718"/>
    </row>
    <row r="107" spans="1:24" ht="19.899999999999999" customHeight="1" x14ac:dyDescent="0.2">
      <c r="A107" s="744" t="str">
        <f>IF('Start - jaro'!I12="","","x")</f>
        <v/>
      </c>
      <c r="B107" s="787">
        <v>32</v>
      </c>
      <c r="C107" s="788" t="str">
        <f>IF('Start - jaro'!G12="","",'Start - jaro'!G12)</f>
        <v/>
      </c>
      <c r="D107" s="79" t="s">
        <v>52</v>
      </c>
      <c r="E107" s="82"/>
      <c r="F107" s="83"/>
      <c r="G107" s="173"/>
      <c r="H107" s="179" t="str">
        <f>IF($C107="","",IF(OR($E107="DNF",$F107="DNF",$G107="DNF"),"DNF",IF(OR($E107="NP",$F107="NP",$G107="NP"),"NP",IF(ISERROR(MEDIAN($E107:$G107)),"DNF",IF(COUNT($E107:$G107)&lt;3,MAX($E107:$G107),MEDIAN($E107:$G107))))))</f>
        <v/>
      </c>
      <c r="I107" s="859"/>
      <c r="J107" s="860"/>
      <c r="K107" s="861"/>
      <c r="L107" s="862"/>
      <c r="M107" s="860"/>
      <c r="N107" s="861"/>
      <c r="O107" s="862"/>
      <c r="P107" s="860"/>
      <c r="Q107" s="861"/>
      <c r="R107" s="862"/>
      <c r="S107" s="860"/>
      <c r="T107" s="863"/>
      <c r="U107" s="107" t="str">
        <f t="shared" si="3"/>
        <v/>
      </c>
      <c r="V107" s="758" t="str">
        <f>IF(C107="x","x",IF(C107="","",IF(OR(W107="NP",W107="DNF"),IF(W107="NP",MAX(W$12:W$309)+COUNTIF((W$12:W$309),MAX(W$12:W$309)),MAX(W$12:W$309)+COUNTIF((W$12:W$309),MAX(W$12:W$309))+COUNTIF((W$12:W$309),"NP")),W107)))</f>
        <v/>
      </c>
      <c r="W107" s="718" t="str">
        <f>IF(A107="x","x",IF(C107="","",IF(OR(X107="NP",X107="DNF"),X107,RANK(X107,X$12:X$309,1))))</f>
        <v/>
      </c>
      <c r="X107" s="718" t="str">
        <f>IF(A107="x","x",IF(C107="","",IF(OR(AND(U107="NP",U108="NP"),AND(U107="DNF",U108="DNF")),U107,IF(AND(U107="NP",U108="DNF"),U107,IF(AND(U107="DNF",U108="NP"),U108,MIN(U107,U108))))))</f>
        <v/>
      </c>
    </row>
    <row r="108" spans="1:24" ht="19.899999999999999" customHeight="1" thickBot="1" x14ac:dyDescent="0.25">
      <c r="A108" s="744"/>
      <c r="B108" s="784"/>
      <c r="C108" s="786"/>
      <c r="D108" s="80" t="s">
        <v>53</v>
      </c>
      <c r="E108" s="84"/>
      <c r="F108" s="85"/>
      <c r="G108" s="177"/>
      <c r="H108" s="180" t="str">
        <f>IF($C107="","",IF(OR($E108="DNF",$F108="DNF",$G108="DNF"),"DNF",IF(OR($E108="NP",$F108="NP",$G108="NP"),"NP",IF(ISERROR(MEDIAN($E108:$G108)),"DNF",IF(COUNT($E108:$G108)&lt;3,MAX($E108:$G108),MEDIAN($E108:$G108))))))</f>
        <v/>
      </c>
      <c r="I108" s="864"/>
      <c r="J108" s="865"/>
      <c r="K108" s="866"/>
      <c r="L108" s="867"/>
      <c r="M108" s="865"/>
      <c r="N108" s="866"/>
      <c r="O108" s="867"/>
      <c r="P108" s="865"/>
      <c r="Q108" s="866"/>
      <c r="R108" s="867"/>
      <c r="S108" s="865"/>
      <c r="T108" s="868"/>
      <c r="U108" s="108" t="str">
        <f t="shared" si="3"/>
        <v/>
      </c>
      <c r="V108" s="759"/>
      <c r="W108" s="718"/>
      <c r="X108" s="718"/>
    </row>
    <row r="109" spans="1:24" ht="19.899999999999999" customHeight="1" x14ac:dyDescent="0.2">
      <c r="A109" s="744" t="str">
        <f>IF('Start - jaro'!I13="","","x")</f>
        <v/>
      </c>
      <c r="B109" s="787">
        <v>33</v>
      </c>
      <c r="C109" s="788" t="str">
        <f>IF('Start - jaro'!G13="","",'Start - jaro'!G13)</f>
        <v/>
      </c>
      <c r="D109" s="79" t="s">
        <v>52</v>
      </c>
      <c r="E109" s="82"/>
      <c r="F109" s="83"/>
      <c r="G109" s="173"/>
      <c r="H109" s="179" t="str">
        <f>IF($C109="","",IF(OR($E109="DNF",$F109="DNF",$G109="DNF"),"DNF",IF(OR($E109="NP",$F109="NP",$G109="NP"),"NP",IF(ISERROR(MEDIAN($E109:$G109)),"DNF",IF(COUNT($E109:$G109)&lt;3,MAX($E109:$G109),MEDIAN($E109:$G109))))))</f>
        <v/>
      </c>
      <c r="I109" s="859"/>
      <c r="J109" s="860"/>
      <c r="K109" s="861"/>
      <c r="L109" s="862"/>
      <c r="M109" s="860"/>
      <c r="N109" s="861"/>
      <c r="O109" s="862"/>
      <c r="P109" s="860"/>
      <c r="Q109" s="861"/>
      <c r="R109" s="862"/>
      <c r="S109" s="860"/>
      <c r="T109" s="863"/>
      <c r="U109" s="107" t="str">
        <f t="shared" si="3"/>
        <v/>
      </c>
      <c r="V109" s="758" t="str">
        <f>IF(C109="x","x",IF(C109="","",IF(OR(W109="NP",W109="DNF"),IF(W109="NP",MAX(W$12:W$309)+COUNTIF((W$12:W$309),MAX(W$12:W$309)),MAX(W$12:W$309)+COUNTIF((W$12:W$309),MAX(W$12:W$309))+COUNTIF((W$12:W$309),"NP")),W109)))</f>
        <v/>
      </c>
      <c r="W109" s="718" t="str">
        <f>IF(A109="x","x",IF(C109="","",IF(OR(X109="NP",X109="DNF"),X109,RANK(X109,X$12:X$309,1))))</f>
        <v/>
      </c>
      <c r="X109" s="718" t="str">
        <f>IF(A109="x","x",IF(C109="","",IF(OR(AND(U109="NP",U110="NP"),AND(U109="DNF",U110="DNF")),U109,IF(AND(U109="NP",U110="DNF"),U109,IF(AND(U109="DNF",U110="NP"),U110,MIN(U109,U110))))))</f>
        <v/>
      </c>
    </row>
    <row r="110" spans="1:24" ht="19.899999999999999" customHeight="1" thickBot="1" x14ac:dyDescent="0.25">
      <c r="A110" s="744"/>
      <c r="B110" s="784"/>
      <c r="C110" s="786"/>
      <c r="D110" s="80" t="s">
        <v>53</v>
      </c>
      <c r="E110" s="84"/>
      <c r="F110" s="85"/>
      <c r="G110" s="177"/>
      <c r="H110" s="180" t="str">
        <f>IF($C109="","",IF(OR($E110="DNF",$F110="DNF",$G110="DNF"),"DNF",IF(OR($E110="NP",$F110="NP",$G110="NP"),"NP",IF(ISERROR(MEDIAN($E110:$G110)),"DNF",IF(COUNT($E110:$G110)&lt;3,MAX($E110:$G110),MEDIAN($E110:$G110))))))</f>
        <v/>
      </c>
      <c r="I110" s="864"/>
      <c r="J110" s="865"/>
      <c r="K110" s="866"/>
      <c r="L110" s="867"/>
      <c r="M110" s="865"/>
      <c r="N110" s="866"/>
      <c r="O110" s="867"/>
      <c r="P110" s="865"/>
      <c r="Q110" s="866"/>
      <c r="R110" s="867"/>
      <c r="S110" s="865"/>
      <c r="T110" s="868"/>
      <c r="U110" s="108" t="str">
        <f t="shared" si="3"/>
        <v/>
      </c>
      <c r="V110" s="759"/>
      <c r="W110" s="718"/>
      <c r="X110" s="718"/>
    </row>
    <row r="111" spans="1:24" ht="19.899999999999999" customHeight="1" x14ac:dyDescent="0.2">
      <c r="A111" s="744" t="str">
        <f>IF('Start - jaro'!I14="","","x")</f>
        <v/>
      </c>
      <c r="B111" s="787">
        <v>34</v>
      </c>
      <c r="C111" s="788" t="str">
        <f>IF('Start - jaro'!G14="","",'Start - jaro'!G14)</f>
        <v/>
      </c>
      <c r="D111" s="79" t="s">
        <v>52</v>
      </c>
      <c r="E111" s="82"/>
      <c r="F111" s="83"/>
      <c r="G111" s="173"/>
      <c r="H111" s="179" t="str">
        <f>IF($C111="","",IF(OR($E111="DNF",$F111="DNF",$G111="DNF"),"DNF",IF(OR($E111="NP",$F111="NP",$G111="NP"),"NP",IF(ISERROR(MEDIAN($E111:$G111)),"DNF",IF(COUNT($E111:$G111)&lt;3,MAX($E111:$G111),MEDIAN($E111:$G111))))))</f>
        <v/>
      </c>
      <c r="I111" s="859"/>
      <c r="J111" s="860"/>
      <c r="K111" s="861"/>
      <c r="L111" s="862"/>
      <c r="M111" s="860"/>
      <c r="N111" s="861"/>
      <c r="O111" s="862"/>
      <c r="P111" s="860"/>
      <c r="Q111" s="861"/>
      <c r="R111" s="862"/>
      <c r="S111" s="860"/>
      <c r="T111" s="863"/>
      <c r="U111" s="107" t="str">
        <f t="shared" si="3"/>
        <v/>
      </c>
      <c r="V111" s="758" t="str">
        <f>IF(C111="x","x",IF(C111="","",IF(OR(W111="NP",W111="DNF"),IF(W111="NP",MAX(W$12:W$309)+COUNTIF((W$12:W$309),MAX(W$12:W$309)),MAX(W$12:W$309)+COUNTIF((W$12:W$309),MAX(W$12:W$309))+COUNTIF((W$12:W$309),"NP")),W111)))</f>
        <v/>
      </c>
      <c r="W111" s="718" t="str">
        <f>IF(A111="x","x",IF(C111="","",IF(OR(X111="NP",X111="DNF"),X111,RANK(X111,X$12:X$309,1))))</f>
        <v/>
      </c>
      <c r="X111" s="718" t="str">
        <f>IF(A111="x","x",IF(C111="","",IF(OR(AND(U111="NP",U112="NP"),AND(U111="DNF",U112="DNF")),U111,IF(AND(U111="NP",U112="DNF"),U111,IF(AND(U111="DNF",U112="NP"),U112,MIN(U111,U112))))))</f>
        <v/>
      </c>
    </row>
    <row r="112" spans="1:24" ht="19.899999999999999" customHeight="1" thickBot="1" x14ac:dyDescent="0.25">
      <c r="A112" s="744"/>
      <c r="B112" s="784"/>
      <c r="C112" s="786"/>
      <c r="D112" s="80" t="s">
        <v>53</v>
      </c>
      <c r="E112" s="84"/>
      <c r="F112" s="85"/>
      <c r="G112" s="177"/>
      <c r="H112" s="180" t="str">
        <f>IF($C111="","",IF(OR($E112="DNF",$F112="DNF",$G112="DNF"),"DNF",IF(OR($E112="NP",$F112="NP",$G112="NP"),"NP",IF(ISERROR(MEDIAN($E112:$G112)),"DNF",IF(COUNT($E112:$G112)&lt;3,MAX($E112:$G112),MEDIAN($E112:$G112))))))</f>
        <v/>
      </c>
      <c r="I112" s="864"/>
      <c r="J112" s="865"/>
      <c r="K112" s="866"/>
      <c r="L112" s="867"/>
      <c r="M112" s="865"/>
      <c r="N112" s="866"/>
      <c r="O112" s="867"/>
      <c r="P112" s="865"/>
      <c r="Q112" s="866"/>
      <c r="R112" s="867"/>
      <c r="S112" s="865"/>
      <c r="T112" s="868"/>
      <c r="U112" s="108" t="str">
        <f t="shared" si="3"/>
        <v/>
      </c>
      <c r="V112" s="759"/>
      <c r="W112" s="718"/>
      <c r="X112" s="718"/>
    </row>
    <row r="113" spans="1:24" ht="19.899999999999999" customHeight="1" x14ac:dyDescent="0.2">
      <c r="A113" s="744" t="str">
        <f>IF('Start - jaro'!I15="","","x")</f>
        <v/>
      </c>
      <c r="B113" s="787">
        <v>35</v>
      </c>
      <c r="C113" s="788" t="str">
        <f>IF('Start - jaro'!G15="","",'Start - jaro'!G15)</f>
        <v/>
      </c>
      <c r="D113" s="79" t="s">
        <v>52</v>
      </c>
      <c r="E113" s="82"/>
      <c r="F113" s="83"/>
      <c r="G113" s="173"/>
      <c r="H113" s="179" t="str">
        <f>IF($C113="","",IF(OR($E113="DNF",$F113="DNF",$G113="DNF"),"DNF",IF(OR($E113="NP",$F113="NP",$G113="NP"),"NP",IF(ISERROR(MEDIAN($E113:$G113)),"DNF",IF(COUNT($E113:$G113)&lt;3,MAX($E113:$G113),MEDIAN($E113:$G113))))))</f>
        <v/>
      </c>
      <c r="I113" s="859"/>
      <c r="J113" s="860"/>
      <c r="K113" s="861"/>
      <c r="L113" s="862"/>
      <c r="M113" s="860"/>
      <c r="N113" s="861"/>
      <c r="O113" s="862"/>
      <c r="P113" s="860"/>
      <c r="Q113" s="861"/>
      <c r="R113" s="862"/>
      <c r="S113" s="860"/>
      <c r="T113" s="863"/>
      <c r="U113" s="107" t="str">
        <f t="shared" si="3"/>
        <v/>
      </c>
      <c r="V113" s="758" t="str">
        <f>IF(C113="x","x",IF(C113="","",IF(OR(W113="NP",W113="DNF"),IF(W113="NP",MAX(W$12:W$309)+COUNTIF((W$12:W$309),MAX(W$12:W$309)),MAX(W$12:W$309)+COUNTIF((W$12:W$309),MAX(W$12:W$309))+COUNTIF((W$12:W$309),"NP")),W113)))</f>
        <v/>
      </c>
      <c r="W113" s="718" t="str">
        <f>IF(A113="x","x",IF(C113="","",IF(OR(X113="NP",X113="DNF"),X113,RANK(X113,X$12:X$309,1))))</f>
        <v/>
      </c>
      <c r="X113" s="718" t="str">
        <f>IF(A113="x","x",IF(C113="","",IF(OR(AND(U113="NP",U114="NP"),AND(U113="DNF",U114="DNF")),U113,IF(AND(U113="NP",U114="DNF"),U113,IF(AND(U113="DNF",U114="NP"),U114,MIN(U113,U114))))))</f>
        <v/>
      </c>
    </row>
    <row r="114" spans="1:24" ht="19.899999999999999" customHeight="1" thickBot="1" x14ac:dyDescent="0.25">
      <c r="A114" s="744"/>
      <c r="B114" s="784"/>
      <c r="C114" s="786"/>
      <c r="D114" s="80" t="s">
        <v>53</v>
      </c>
      <c r="E114" s="84"/>
      <c r="F114" s="85"/>
      <c r="G114" s="177"/>
      <c r="H114" s="180" t="str">
        <f>IF($C113="","",IF(OR($E114="DNF",$F114="DNF",$G114="DNF"),"DNF",IF(OR($E114="NP",$F114="NP",$G114="NP"),"NP",IF(ISERROR(MEDIAN($E114:$G114)),"DNF",IF(COUNT($E114:$G114)&lt;3,MAX($E114:$G114),MEDIAN($E114:$G114))))))</f>
        <v/>
      </c>
      <c r="I114" s="864"/>
      <c r="J114" s="865"/>
      <c r="K114" s="866"/>
      <c r="L114" s="867"/>
      <c r="M114" s="865"/>
      <c r="N114" s="866"/>
      <c r="O114" s="867"/>
      <c r="P114" s="865"/>
      <c r="Q114" s="866"/>
      <c r="R114" s="867"/>
      <c r="S114" s="865"/>
      <c r="T114" s="868"/>
      <c r="U114" s="108" t="str">
        <f t="shared" si="3"/>
        <v/>
      </c>
      <c r="V114" s="759"/>
      <c r="W114" s="718"/>
      <c r="X114" s="718"/>
    </row>
    <row r="115" spans="1:24" ht="19.899999999999999" customHeight="1" x14ac:dyDescent="0.2">
      <c r="A115" s="744" t="str">
        <f>IF('Start - jaro'!I16="","","x")</f>
        <v/>
      </c>
      <c r="B115" s="787">
        <v>36</v>
      </c>
      <c r="C115" s="788" t="str">
        <f>IF('Start - jaro'!G16="","",'Start - jaro'!G16)</f>
        <v/>
      </c>
      <c r="D115" s="79" t="s">
        <v>52</v>
      </c>
      <c r="E115" s="82"/>
      <c r="F115" s="83"/>
      <c r="G115" s="173"/>
      <c r="H115" s="179" t="str">
        <f>IF($C115="","",IF(OR($E115="DNF",$F115="DNF",$G115="DNF"),"DNF",IF(OR($E115="NP",$F115="NP",$G115="NP"),"NP",IF(ISERROR(MEDIAN($E115:$G115)),"DNF",IF(COUNT($E115:$G115)&lt;3,MAX($E115:$G115),MEDIAN($E115:$G115))))))</f>
        <v/>
      </c>
      <c r="I115" s="859"/>
      <c r="J115" s="860"/>
      <c r="K115" s="861"/>
      <c r="L115" s="862"/>
      <c r="M115" s="860"/>
      <c r="N115" s="861"/>
      <c r="O115" s="862"/>
      <c r="P115" s="860"/>
      <c r="Q115" s="861"/>
      <c r="R115" s="862"/>
      <c r="S115" s="860"/>
      <c r="T115" s="863"/>
      <c r="U115" s="107" t="str">
        <f t="shared" si="3"/>
        <v/>
      </c>
      <c r="V115" s="758" t="str">
        <f>IF(C115="x","x",IF(C115="","",IF(OR(W115="NP",W115="DNF"),IF(W115="NP",MAX(W$12:W$309)+COUNTIF((W$12:W$309),MAX(W$12:W$309)),MAX(W$12:W$309)+COUNTIF((W$12:W$309),MAX(W$12:W$309))+COUNTIF((W$12:W$309),"NP")),W115)))</f>
        <v/>
      </c>
      <c r="W115" s="718" t="str">
        <f>IF(A115="x","x",IF(C115="","",IF(OR(X115="NP",X115="DNF"),X115,RANK(X115,X$12:X$309,1))))</f>
        <v/>
      </c>
      <c r="X115" s="718" t="str">
        <f>IF(A115="x","x",IF(C115="","",IF(OR(AND(U115="NP",U116="NP"),AND(U115="DNF",U116="DNF")),U115,IF(AND(U115="NP",U116="DNF"),U115,IF(AND(U115="DNF",U116="NP"),U116,MIN(U115,U116))))))</f>
        <v/>
      </c>
    </row>
    <row r="116" spans="1:24" ht="19.899999999999999" customHeight="1" thickBot="1" x14ac:dyDescent="0.25">
      <c r="A116" s="744"/>
      <c r="B116" s="784"/>
      <c r="C116" s="786"/>
      <c r="D116" s="80" t="s">
        <v>53</v>
      </c>
      <c r="E116" s="84"/>
      <c r="F116" s="85"/>
      <c r="G116" s="177"/>
      <c r="H116" s="180" t="str">
        <f>IF($C115="","",IF(OR($E116="DNF",$F116="DNF",$G116="DNF"),"DNF",IF(OR($E116="NP",$F116="NP",$G116="NP"),"NP",IF(ISERROR(MEDIAN($E116:$G116)),"DNF",IF(COUNT($E116:$G116)&lt;3,MAX($E116:$G116),MEDIAN($E116:$G116))))))</f>
        <v/>
      </c>
      <c r="I116" s="864"/>
      <c r="J116" s="865"/>
      <c r="K116" s="866"/>
      <c r="L116" s="867"/>
      <c r="M116" s="865"/>
      <c r="N116" s="866"/>
      <c r="O116" s="867"/>
      <c r="P116" s="865"/>
      <c r="Q116" s="866"/>
      <c r="R116" s="867"/>
      <c r="S116" s="865"/>
      <c r="T116" s="868"/>
      <c r="U116" s="108" t="str">
        <f t="shared" si="3"/>
        <v/>
      </c>
      <c r="V116" s="759"/>
      <c r="W116" s="718"/>
      <c r="X116" s="718"/>
    </row>
    <row r="117" spans="1:24" ht="19.899999999999999" customHeight="1" x14ac:dyDescent="0.2">
      <c r="A117" s="744" t="str">
        <f>IF('Start - jaro'!I17="","","x")</f>
        <v/>
      </c>
      <c r="B117" s="787">
        <v>37</v>
      </c>
      <c r="C117" s="788" t="str">
        <f>IF('Start - jaro'!G17="","",'Start - jaro'!G17)</f>
        <v/>
      </c>
      <c r="D117" s="79" t="s">
        <v>52</v>
      </c>
      <c r="E117" s="82"/>
      <c r="F117" s="83"/>
      <c r="G117" s="173"/>
      <c r="H117" s="179" t="str">
        <f>IF($C117="","",IF(OR($E117="DNF",$F117="DNF",$G117="DNF"),"DNF",IF(OR($E117="NP",$F117="NP",$G117="NP"),"NP",IF(ISERROR(MEDIAN($E117:$G117)),"DNF",IF(COUNT($E117:$G117)&lt;3,MAX($E117:$G117),MEDIAN($E117:$G117))))))</f>
        <v/>
      </c>
      <c r="I117" s="859"/>
      <c r="J117" s="860"/>
      <c r="K117" s="861"/>
      <c r="L117" s="862"/>
      <c r="M117" s="860"/>
      <c r="N117" s="861"/>
      <c r="O117" s="862"/>
      <c r="P117" s="860"/>
      <c r="Q117" s="861"/>
      <c r="R117" s="862"/>
      <c r="S117" s="860"/>
      <c r="T117" s="863"/>
      <c r="U117" s="107" t="str">
        <f t="shared" si="3"/>
        <v/>
      </c>
      <c r="V117" s="758" t="str">
        <f>IF(C117="x","x",IF(C117="","",IF(OR(W117="NP",W117="DNF"),IF(W117="NP",MAX(W$12:W$309)+COUNTIF((W$12:W$309),MAX(W$12:W$309)),MAX(W$12:W$309)+COUNTIF((W$12:W$309),MAX(W$12:W$309))+COUNTIF((W$12:W$309),"NP")),W117)))</f>
        <v/>
      </c>
      <c r="W117" s="718" t="str">
        <f>IF(A117="x","x",IF(C117="","",IF(OR(X117="NP",X117="DNF"),X117,RANK(X117,X$12:X$309,1))))</f>
        <v/>
      </c>
      <c r="X117" s="718" t="str">
        <f>IF(A117="x","x",IF(C117="","",IF(OR(AND(U117="NP",U118="NP"),AND(U117="DNF",U118="DNF")),U117,IF(AND(U117="NP",U118="DNF"),U117,IF(AND(U117="DNF",U118="NP"),U118,MIN(U117,U118))))))</f>
        <v/>
      </c>
    </row>
    <row r="118" spans="1:24" ht="19.899999999999999" customHeight="1" thickBot="1" x14ac:dyDescent="0.25">
      <c r="A118" s="744"/>
      <c r="B118" s="784"/>
      <c r="C118" s="786"/>
      <c r="D118" s="80" t="s">
        <v>53</v>
      </c>
      <c r="E118" s="84"/>
      <c r="F118" s="85"/>
      <c r="G118" s="177"/>
      <c r="H118" s="180" t="str">
        <f>IF($C117="","",IF(OR($E118="DNF",$F118="DNF",$G118="DNF"),"DNF",IF(OR($E118="NP",$F118="NP",$G118="NP"),"NP",IF(ISERROR(MEDIAN($E118:$G118)),"DNF",IF(COUNT($E118:$G118)&lt;3,MAX($E118:$G118),MEDIAN($E118:$G118))))))</f>
        <v/>
      </c>
      <c r="I118" s="864"/>
      <c r="J118" s="865"/>
      <c r="K118" s="866"/>
      <c r="L118" s="867"/>
      <c r="M118" s="865"/>
      <c r="N118" s="866"/>
      <c r="O118" s="867"/>
      <c r="P118" s="865"/>
      <c r="Q118" s="866"/>
      <c r="R118" s="867"/>
      <c r="S118" s="865"/>
      <c r="T118" s="868"/>
      <c r="U118" s="108" t="str">
        <f t="shared" si="3"/>
        <v/>
      </c>
      <c r="V118" s="759"/>
      <c r="W118" s="718"/>
      <c r="X118" s="718"/>
    </row>
    <row r="119" spans="1:24" ht="19.899999999999999" customHeight="1" x14ac:dyDescent="0.2">
      <c r="A119" s="744" t="str">
        <f>IF('Start - jaro'!I18="","","x")</f>
        <v/>
      </c>
      <c r="B119" s="787">
        <v>38</v>
      </c>
      <c r="C119" s="788" t="str">
        <f>IF('Start - jaro'!G18="","",'Start - jaro'!G18)</f>
        <v/>
      </c>
      <c r="D119" s="79" t="s">
        <v>52</v>
      </c>
      <c r="E119" s="82"/>
      <c r="F119" s="83"/>
      <c r="G119" s="173"/>
      <c r="H119" s="179" t="str">
        <f>IF($C119="","",IF(OR($E119="DNF",$F119="DNF",$G119="DNF"),"DNF",IF(OR($E119="NP",$F119="NP",$G119="NP"),"NP",IF(ISERROR(MEDIAN($E119:$G119)),"DNF",IF(COUNT($E119:$G119)&lt;3,MAX($E119:$G119),MEDIAN($E119:$G119))))))</f>
        <v/>
      </c>
      <c r="I119" s="859"/>
      <c r="J119" s="860"/>
      <c r="K119" s="861"/>
      <c r="L119" s="862"/>
      <c r="M119" s="860"/>
      <c r="N119" s="861"/>
      <c r="O119" s="862"/>
      <c r="P119" s="860"/>
      <c r="Q119" s="861"/>
      <c r="R119" s="862"/>
      <c r="S119" s="860"/>
      <c r="T119" s="863"/>
      <c r="U119" s="107" t="str">
        <f t="shared" si="3"/>
        <v/>
      </c>
      <c r="V119" s="758" t="str">
        <f>IF(C119="x","x",IF(C119="","",IF(OR(W119="NP",W119="DNF"),IF(W119="NP",MAX(W$12:W$309)+COUNTIF((W$12:W$309),MAX(W$12:W$309)),MAX(W$12:W$309)+COUNTIF((W$12:W$309),MAX(W$12:W$309))+COUNTIF((W$12:W$309),"NP")),W119)))</f>
        <v/>
      </c>
      <c r="W119" s="718" t="str">
        <f>IF(A119="x","x",IF(C119="","",IF(OR(X119="NP",X119="DNF"),X119,RANK(X119,X$12:X$309,1))))</f>
        <v/>
      </c>
      <c r="X119" s="718" t="str">
        <f>IF(A119="x","x",IF(C119="","",IF(OR(AND(U119="NP",U120="NP"),AND(U119="DNF",U120="DNF")),U119,IF(AND(U119="NP",U120="DNF"),U119,IF(AND(U119="DNF",U120="NP"),U120,MIN(U119,U120))))))</f>
        <v/>
      </c>
    </row>
    <row r="120" spans="1:24" ht="19.899999999999999" customHeight="1" thickBot="1" x14ac:dyDescent="0.25">
      <c r="A120" s="744"/>
      <c r="B120" s="784"/>
      <c r="C120" s="786"/>
      <c r="D120" s="80" t="s">
        <v>53</v>
      </c>
      <c r="E120" s="84"/>
      <c r="F120" s="85"/>
      <c r="G120" s="177"/>
      <c r="H120" s="180" t="str">
        <f>IF($C119="","",IF(OR($E120="DNF",$F120="DNF",$G120="DNF"),"DNF",IF(OR($E120="NP",$F120="NP",$G120="NP"),"NP",IF(ISERROR(MEDIAN($E120:$G120)),"DNF",IF(COUNT($E120:$G120)&lt;3,MAX($E120:$G120),MEDIAN($E120:$G120))))))</f>
        <v/>
      </c>
      <c r="I120" s="864"/>
      <c r="J120" s="865"/>
      <c r="K120" s="866"/>
      <c r="L120" s="867"/>
      <c r="M120" s="865"/>
      <c r="N120" s="866"/>
      <c r="O120" s="867"/>
      <c r="P120" s="865"/>
      <c r="Q120" s="866"/>
      <c r="R120" s="867"/>
      <c r="S120" s="865"/>
      <c r="T120" s="868"/>
      <c r="U120" s="108" t="str">
        <f t="shared" si="3"/>
        <v/>
      </c>
      <c r="V120" s="759"/>
      <c r="W120" s="718"/>
      <c r="X120" s="718"/>
    </row>
    <row r="121" spans="1:24" ht="19.899999999999999" customHeight="1" x14ac:dyDescent="0.2">
      <c r="A121" s="744" t="str">
        <f>IF('Start - jaro'!I19="","","x")</f>
        <v/>
      </c>
      <c r="B121" s="787">
        <v>39</v>
      </c>
      <c r="C121" s="788" t="str">
        <f>IF('Start - jaro'!G19="","",'Start - jaro'!G19)</f>
        <v/>
      </c>
      <c r="D121" s="79" t="s">
        <v>52</v>
      </c>
      <c r="E121" s="82"/>
      <c r="F121" s="83"/>
      <c r="G121" s="173"/>
      <c r="H121" s="179" t="str">
        <f>IF($C121="","",IF(OR($E121="DNF",$F121="DNF",$G121="DNF"),"DNF",IF(OR($E121="NP",$F121="NP",$G121="NP"),"NP",IF(ISERROR(MEDIAN($E121:$G121)),"DNF",IF(COUNT($E121:$G121)&lt;3,MAX($E121:$G121),MEDIAN($E121:$G121))))))</f>
        <v/>
      </c>
      <c r="I121" s="859"/>
      <c r="J121" s="860"/>
      <c r="K121" s="861"/>
      <c r="L121" s="862"/>
      <c r="M121" s="860"/>
      <c r="N121" s="861"/>
      <c r="O121" s="862"/>
      <c r="P121" s="860"/>
      <c r="Q121" s="861"/>
      <c r="R121" s="862"/>
      <c r="S121" s="860"/>
      <c r="T121" s="863"/>
      <c r="U121" s="107" t="str">
        <f t="shared" si="3"/>
        <v/>
      </c>
      <c r="V121" s="758" t="str">
        <f>IF(C121="x","x",IF(C121="","",IF(OR(W121="NP",W121="DNF"),IF(W121="NP",MAX(W$12:W$309)+COUNTIF((W$12:W$309),MAX(W$12:W$309)),MAX(W$12:W$309)+COUNTIF((W$12:W$309),MAX(W$12:W$309))+COUNTIF((W$12:W$309),"NP")),W121)))</f>
        <v/>
      </c>
      <c r="W121" s="718" t="str">
        <f>IF(A121="x","x",IF(C121="","",IF(OR(X121="NP",X121="DNF"),X121,RANK(X121,X$12:X$309,1))))</f>
        <v/>
      </c>
      <c r="X121" s="718" t="str">
        <f>IF(A121="x","x",IF(C121="","",IF(OR(AND(U121="NP",U122="NP"),AND(U121="DNF",U122="DNF")),U121,IF(AND(U121="NP",U122="DNF"),U121,IF(AND(U121="DNF",U122="NP"),U122,MIN(U121,U122))))))</f>
        <v/>
      </c>
    </row>
    <row r="122" spans="1:24" ht="19.899999999999999" customHeight="1" thickBot="1" x14ac:dyDescent="0.25">
      <c r="A122" s="744"/>
      <c r="B122" s="784"/>
      <c r="C122" s="786"/>
      <c r="D122" s="80" t="s">
        <v>53</v>
      </c>
      <c r="E122" s="84"/>
      <c r="F122" s="85"/>
      <c r="G122" s="177"/>
      <c r="H122" s="180" t="str">
        <f>IF($C121="","",IF(OR($E122="DNF",$F122="DNF",$G122="DNF"),"DNF",IF(OR($E122="NP",$F122="NP",$G122="NP"),"NP",IF(ISERROR(MEDIAN($E122:$G122)),"DNF",IF(COUNT($E122:$G122)&lt;3,MAX($E122:$G122),MEDIAN($E122:$G122))))))</f>
        <v/>
      </c>
      <c r="I122" s="864"/>
      <c r="J122" s="865"/>
      <c r="K122" s="866"/>
      <c r="L122" s="867"/>
      <c r="M122" s="865"/>
      <c r="N122" s="866"/>
      <c r="O122" s="867"/>
      <c r="P122" s="865"/>
      <c r="Q122" s="866"/>
      <c r="R122" s="867"/>
      <c r="S122" s="865"/>
      <c r="T122" s="868"/>
      <c r="U122" s="108" t="str">
        <f t="shared" si="3"/>
        <v/>
      </c>
      <c r="V122" s="759"/>
      <c r="W122" s="718"/>
      <c r="X122" s="718"/>
    </row>
    <row r="123" spans="1:24" ht="19.899999999999999" customHeight="1" x14ac:dyDescent="0.2">
      <c r="A123" s="744" t="str">
        <f>IF('Start - jaro'!I20="","","x")</f>
        <v/>
      </c>
      <c r="B123" s="783">
        <v>40</v>
      </c>
      <c r="C123" s="785" t="str">
        <f>IF('Start - jaro'!G20="","",'Start - jaro'!G20)</f>
        <v/>
      </c>
      <c r="D123" s="81" t="s">
        <v>52</v>
      </c>
      <c r="E123" s="86"/>
      <c r="F123" s="87"/>
      <c r="G123" s="178"/>
      <c r="H123" s="179" t="str">
        <f>IF($C123="","",IF(OR($E123="DNF",$F123="DNF",$G123="DNF"),"DNF",IF(OR($E123="NP",$F123="NP",$G123="NP"),"NP",IF(ISERROR(MEDIAN($E123:$G123)),"DNF",IF(COUNT($E123:$G123)&lt;3,MAX($E123:$G123),MEDIAN($E123:$G123))))))</f>
        <v/>
      </c>
      <c r="I123" s="859"/>
      <c r="J123" s="860"/>
      <c r="K123" s="861"/>
      <c r="L123" s="862"/>
      <c r="M123" s="860"/>
      <c r="N123" s="861"/>
      <c r="O123" s="862"/>
      <c r="P123" s="860"/>
      <c r="Q123" s="861"/>
      <c r="R123" s="862"/>
      <c r="S123" s="860"/>
      <c r="T123" s="863"/>
      <c r="U123" s="107" t="str">
        <f t="shared" si="3"/>
        <v/>
      </c>
      <c r="V123" s="758" t="str">
        <f>IF(C123="x","x",IF(C123="","",IF(OR(W123="NP",W123="DNF"),IF(W123="NP",MAX(W$12:W$309)+COUNTIF((W$12:W$309),MAX(W$12:W$309)),MAX(W$12:W$309)+COUNTIF((W$12:W$309),MAX(W$12:W$309))+COUNTIF((W$12:W$309),"NP")),W123)))</f>
        <v/>
      </c>
      <c r="W123" s="718" t="str">
        <f>IF(A123="x","x",IF(C123="","",IF(OR(X123="NP",X123="DNF"),X123,RANK(X123,X$12:X$309,1))))</f>
        <v/>
      </c>
      <c r="X123" s="718" t="str">
        <f>IF(A123="x","x",IF(C123="","",IF(OR(AND(U123="NP",U124="NP"),AND(U123="DNF",U124="DNF")),U123,IF(AND(U123="NP",U124="DNF"),U123,IF(AND(U123="DNF",U124="NP"),U124,MIN(U123,U124))))))</f>
        <v/>
      </c>
    </row>
    <row r="124" spans="1:24" ht="19.899999999999999" customHeight="1" thickBot="1" x14ac:dyDescent="0.25">
      <c r="A124" s="744"/>
      <c r="B124" s="784"/>
      <c r="C124" s="786"/>
      <c r="D124" s="80" t="s">
        <v>53</v>
      </c>
      <c r="E124" s="84"/>
      <c r="F124" s="85"/>
      <c r="G124" s="177"/>
      <c r="H124" s="180" t="str">
        <f>IF($C123="","",IF(OR($E124="DNF",$F124="DNF",$G124="DNF"),"DNF",IF(OR($E124="NP",$F124="NP",$G124="NP"),"NP",IF(ISERROR(MEDIAN($E124:$G124)),"DNF",IF(COUNT($E124:$G124)&lt;3,MAX($E124:$G124),MEDIAN($E124:$G124))))))</f>
        <v/>
      </c>
      <c r="I124" s="864"/>
      <c r="J124" s="865"/>
      <c r="K124" s="866"/>
      <c r="L124" s="867"/>
      <c r="M124" s="865"/>
      <c r="N124" s="866"/>
      <c r="O124" s="867"/>
      <c r="P124" s="865"/>
      <c r="Q124" s="866"/>
      <c r="R124" s="867"/>
      <c r="S124" s="865"/>
      <c r="T124" s="868"/>
      <c r="U124" s="108" t="str">
        <f t="shared" si="3"/>
        <v/>
      </c>
      <c r="V124" s="759"/>
      <c r="W124" s="718"/>
      <c r="X124" s="718"/>
    </row>
    <row r="125" spans="1:24" ht="15" customHeight="1" x14ac:dyDescent="0.2">
      <c r="B125" s="745" t="s">
        <v>32</v>
      </c>
      <c r="C125" s="746"/>
      <c r="D125" s="746"/>
      <c r="E125" s="746"/>
      <c r="F125" s="746"/>
      <c r="G125" s="746"/>
      <c r="H125" s="746"/>
      <c r="I125" s="746"/>
      <c r="J125" s="746"/>
      <c r="K125" s="746"/>
      <c r="L125" s="746"/>
      <c r="M125" s="746"/>
      <c r="N125" s="746"/>
      <c r="O125" s="746"/>
      <c r="P125" s="749"/>
      <c r="Q125" s="749"/>
      <c r="R125" s="749"/>
      <c r="S125" s="749"/>
      <c r="T125" s="749"/>
      <c r="U125" s="749"/>
      <c r="V125" s="750"/>
    </row>
    <row r="126" spans="1:24" ht="15" customHeight="1" x14ac:dyDescent="0.2">
      <c r="B126" s="747"/>
      <c r="C126" s="748"/>
      <c r="D126" s="748"/>
      <c r="E126" s="748"/>
      <c r="F126" s="748"/>
      <c r="G126" s="748"/>
      <c r="H126" s="748"/>
      <c r="I126" s="748"/>
      <c r="J126" s="748"/>
      <c r="K126" s="748"/>
      <c r="L126" s="748"/>
      <c r="M126" s="748"/>
      <c r="N126" s="748"/>
      <c r="O126" s="748"/>
      <c r="P126" s="751"/>
      <c r="Q126" s="751"/>
      <c r="R126" s="751"/>
      <c r="S126" s="751"/>
      <c r="T126" s="751"/>
      <c r="U126" s="751"/>
      <c r="V126" s="752"/>
    </row>
    <row r="127" spans="1:24" ht="15" customHeight="1" x14ac:dyDescent="0.2">
      <c r="B127" s="747"/>
      <c r="C127" s="748"/>
      <c r="D127" s="748"/>
      <c r="E127" s="748"/>
      <c r="F127" s="748"/>
      <c r="G127" s="748"/>
      <c r="H127" s="748"/>
      <c r="I127" s="748"/>
      <c r="J127" s="748"/>
      <c r="K127" s="748"/>
      <c r="L127" s="748"/>
      <c r="M127" s="748"/>
      <c r="N127" s="748"/>
      <c r="O127" s="748"/>
      <c r="P127" s="751"/>
      <c r="Q127" s="751"/>
      <c r="R127" s="751"/>
      <c r="S127" s="751"/>
      <c r="T127" s="751"/>
      <c r="U127" s="751"/>
      <c r="V127" s="752"/>
    </row>
    <row r="128" spans="1:24" ht="19.899999999999999" customHeight="1" thickBot="1" x14ac:dyDescent="0.25">
      <c r="B128" s="825" t="s">
        <v>92</v>
      </c>
      <c r="C128" s="826"/>
      <c r="D128" s="826"/>
      <c r="E128" s="826"/>
      <c r="F128" s="826"/>
      <c r="G128" s="826"/>
      <c r="H128" s="826"/>
      <c r="I128" s="826"/>
      <c r="J128" s="826"/>
      <c r="K128" s="826"/>
      <c r="L128" s="826"/>
      <c r="M128" s="826"/>
      <c r="N128" s="826"/>
      <c r="O128" s="827"/>
      <c r="P128" s="817"/>
      <c r="Q128" s="817"/>
      <c r="R128" s="817"/>
      <c r="S128" s="817"/>
      <c r="T128" s="817"/>
      <c r="U128" s="817"/>
      <c r="V128" s="818"/>
    </row>
    <row r="129" spans="1:24" ht="15" customHeight="1" x14ac:dyDescent="0.2">
      <c r="B129" s="828" t="s">
        <v>57</v>
      </c>
      <c r="C129" s="829"/>
      <c r="D129" s="830"/>
      <c r="E129" s="831" t="s">
        <v>33</v>
      </c>
      <c r="F129" s="832"/>
      <c r="G129" s="832"/>
      <c r="H129" s="769"/>
      <c r="I129" s="833" t="s">
        <v>34</v>
      </c>
      <c r="J129" s="834"/>
      <c r="K129" s="834"/>
      <c r="L129" s="834"/>
      <c r="M129" s="834"/>
      <c r="N129" s="834"/>
      <c r="O129" s="834"/>
      <c r="P129" s="834"/>
      <c r="Q129" s="834"/>
      <c r="R129" s="834"/>
      <c r="S129" s="834"/>
      <c r="T129" s="835"/>
      <c r="U129" s="836" t="s">
        <v>35</v>
      </c>
      <c r="V129" s="837"/>
    </row>
    <row r="130" spans="1:24" ht="15" customHeight="1" x14ac:dyDescent="0.2">
      <c r="B130" s="732"/>
      <c r="C130" s="733"/>
      <c r="D130" s="734"/>
      <c r="E130" s="767"/>
      <c r="F130" s="768"/>
      <c r="G130" s="768"/>
      <c r="H130" s="769"/>
      <c r="I130" s="850" t="s">
        <v>58</v>
      </c>
      <c r="J130" s="839"/>
      <c r="K130" s="840"/>
      <c r="L130" s="838" t="s">
        <v>59</v>
      </c>
      <c r="M130" s="839"/>
      <c r="N130" s="840"/>
      <c r="O130" s="838" t="s">
        <v>60</v>
      </c>
      <c r="P130" s="839"/>
      <c r="Q130" s="840"/>
      <c r="R130" s="838"/>
      <c r="S130" s="839"/>
      <c r="T130" s="847"/>
      <c r="U130" s="760"/>
      <c r="V130" s="719"/>
    </row>
    <row r="131" spans="1:24" ht="15" customHeight="1" x14ac:dyDescent="0.2">
      <c r="B131" s="732"/>
      <c r="C131" s="733"/>
      <c r="D131" s="734"/>
      <c r="E131" s="770"/>
      <c r="F131" s="771"/>
      <c r="G131" s="771"/>
      <c r="H131" s="772"/>
      <c r="I131" s="851"/>
      <c r="J131" s="842"/>
      <c r="K131" s="843"/>
      <c r="L131" s="841"/>
      <c r="M131" s="842"/>
      <c r="N131" s="843"/>
      <c r="O131" s="841"/>
      <c r="P131" s="842"/>
      <c r="Q131" s="843"/>
      <c r="R131" s="841"/>
      <c r="S131" s="842"/>
      <c r="T131" s="848"/>
      <c r="U131" s="725" t="s">
        <v>43</v>
      </c>
      <c r="V131" s="727" t="s">
        <v>44</v>
      </c>
    </row>
    <row r="132" spans="1:24" ht="15" customHeight="1" x14ac:dyDescent="0.2">
      <c r="B132" s="853" t="str">
        <f>"KATEGORIE: "&amp;'Start - podzim'!$N$2</f>
        <v>KATEGORIE: STARŠÍ</v>
      </c>
      <c r="C132" s="854"/>
      <c r="D132" s="855"/>
      <c r="E132" s="725" t="s">
        <v>45</v>
      </c>
      <c r="F132" s="721" t="s">
        <v>46</v>
      </c>
      <c r="G132" s="721" t="s">
        <v>47</v>
      </c>
      <c r="H132" s="727" t="s">
        <v>48</v>
      </c>
      <c r="I132" s="851"/>
      <c r="J132" s="842"/>
      <c r="K132" s="843"/>
      <c r="L132" s="841"/>
      <c r="M132" s="842"/>
      <c r="N132" s="843"/>
      <c r="O132" s="841"/>
      <c r="P132" s="842"/>
      <c r="Q132" s="843"/>
      <c r="R132" s="841"/>
      <c r="S132" s="842"/>
      <c r="T132" s="848"/>
      <c r="U132" s="725"/>
      <c r="V132" s="727"/>
    </row>
    <row r="133" spans="1:24" ht="15" customHeight="1" x14ac:dyDescent="0.2">
      <c r="B133" s="856"/>
      <c r="C133" s="857"/>
      <c r="D133" s="858"/>
      <c r="E133" s="725"/>
      <c r="F133" s="721"/>
      <c r="G133" s="721"/>
      <c r="H133" s="727"/>
      <c r="I133" s="851"/>
      <c r="J133" s="842"/>
      <c r="K133" s="843"/>
      <c r="L133" s="841"/>
      <c r="M133" s="842"/>
      <c r="N133" s="843"/>
      <c r="O133" s="841"/>
      <c r="P133" s="842"/>
      <c r="Q133" s="843"/>
      <c r="R133" s="841"/>
      <c r="S133" s="842"/>
      <c r="T133" s="848"/>
      <c r="U133" s="725"/>
      <c r="V133" s="727"/>
    </row>
    <row r="134" spans="1:24" ht="16.899999999999999" customHeight="1" x14ac:dyDescent="0.2">
      <c r="B134" s="760" t="s">
        <v>49</v>
      </c>
      <c r="C134" s="762" t="s">
        <v>50</v>
      </c>
      <c r="D134" s="719" t="s">
        <v>51</v>
      </c>
      <c r="E134" s="725"/>
      <c r="F134" s="721"/>
      <c r="G134" s="721"/>
      <c r="H134" s="727"/>
      <c r="I134" s="851"/>
      <c r="J134" s="842"/>
      <c r="K134" s="843"/>
      <c r="L134" s="841"/>
      <c r="M134" s="842"/>
      <c r="N134" s="843"/>
      <c r="O134" s="841"/>
      <c r="P134" s="842"/>
      <c r="Q134" s="843"/>
      <c r="R134" s="841"/>
      <c r="S134" s="842"/>
      <c r="T134" s="848"/>
      <c r="U134" s="725"/>
      <c r="V134" s="727"/>
    </row>
    <row r="135" spans="1:24" ht="16.899999999999999" customHeight="1" thickBot="1" x14ac:dyDescent="0.25">
      <c r="B135" s="761"/>
      <c r="C135" s="763"/>
      <c r="D135" s="720"/>
      <c r="E135" s="726"/>
      <c r="F135" s="722"/>
      <c r="G135" s="722"/>
      <c r="H135" s="728"/>
      <c r="I135" s="852"/>
      <c r="J135" s="845"/>
      <c r="K135" s="846"/>
      <c r="L135" s="844"/>
      <c r="M135" s="845"/>
      <c r="N135" s="846"/>
      <c r="O135" s="844"/>
      <c r="P135" s="845"/>
      <c r="Q135" s="846"/>
      <c r="R135" s="844"/>
      <c r="S135" s="845"/>
      <c r="T135" s="849"/>
      <c r="U135" s="726"/>
      <c r="V135" s="728"/>
    </row>
    <row r="136" spans="1:24" ht="19.899999999999999" customHeight="1" x14ac:dyDescent="0.2">
      <c r="A136" s="744" t="str">
        <f>IF('Start - jaro'!I21="","","x")</f>
        <v/>
      </c>
      <c r="B136" s="787">
        <v>41</v>
      </c>
      <c r="C136" s="756" t="str">
        <f>IF('Start - jaro'!G21="","",'Start - jaro'!G21)</f>
        <v/>
      </c>
      <c r="D136" s="79" t="s">
        <v>52</v>
      </c>
      <c r="E136" s="82"/>
      <c r="F136" s="83"/>
      <c r="G136" s="173"/>
      <c r="H136" s="179" t="str">
        <f>IF($C136="","",IF(OR($E136="DNF",$F136="DNF",$G136="DNF"),"DNF",IF(OR($E136="NP",$F136="NP",$G136="NP"),"NP",IF(ISERROR(MEDIAN($E136:$G136)),"DNF",IF(COUNT($E136:$G136)&lt;3,MAX($E136:$G136),MEDIAN($E136:$G136))))))</f>
        <v/>
      </c>
      <c r="I136" s="859"/>
      <c r="J136" s="860"/>
      <c r="K136" s="861"/>
      <c r="L136" s="862"/>
      <c r="M136" s="860"/>
      <c r="N136" s="861"/>
      <c r="O136" s="862"/>
      <c r="P136" s="860"/>
      <c r="Q136" s="861"/>
      <c r="R136" s="862"/>
      <c r="S136" s="860"/>
      <c r="T136" s="863"/>
      <c r="U136" s="107" t="str">
        <f t="shared" ref="U136:U155" si="4">IF(H136="","",IF(H136="NP","NP",IF(H136="DNF","DNF",SUM(I136:T136)+H136)))</f>
        <v/>
      </c>
      <c r="V136" s="758" t="str">
        <f>IF(C136="x","x",IF(C136="","",IF(OR(W136="NP",W136="DNF"),IF(W136="NP",MAX(W$12:W$309)+COUNTIF((W$12:W$309),MAX(W$12:W$309)),MAX(W$12:W$309)+COUNTIF((W$12:W$309),MAX(W$12:W$309))+COUNTIF((W$12:W$309),"NP")),W136)))</f>
        <v/>
      </c>
      <c r="W136" s="718" t="str">
        <f>IF(A136="x","x",IF(C136="","",IF(OR(X136="NP",X136="DNF"),X136,RANK(X136,X$12:X$309,1))))</f>
        <v/>
      </c>
      <c r="X136" s="718" t="str">
        <f>IF(A136="x","x",IF(C136="","",IF(OR(AND(U136="NP",U137="NP"),AND(U136="DNF",U137="DNF")),U136,IF(AND(U136="NP",U137="DNF"),U136,IF(AND(U136="DNF",U137="NP"),U137,MIN(U136,U137))))))</f>
        <v/>
      </c>
    </row>
    <row r="137" spans="1:24" ht="19.899999999999999" customHeight="1" thickBot="1" x14ac:dyDescent="0.25">
      <c r="A137" s="744"/>
      <c r="B137" s="784"/>
      <c r="C137" s="757"/>
      <c r="D137" s="80" t="s">
        <v>53</v>
      </c>
      <c r="E137" s="84"/>
      <c r="F137" s="85"/>
      <c r="G137" s="177"/>
      <c r="H137" s="180" t="str">
        <f>IF($C136="","",IF(OR($E137="DNF",$F137="DNF",$G137="DNF"),"DNF",IF(OR($E137="NP",$F137="NP",$G137="NP"),"NP",IF(ISERROR(MEDIAN($E137:$G137)),"DNF",IF(COUNT($E137:$G137)&lt;3,MAX($E137:$G137),MEDIAN($E137:$G137))))))</f>
        <v/>
      </c>
      <c r="I137" s="864"/>
      <c r="J137" s="865"/>
      <c r="K137" s="866"/>
      <c r="L137" s="867"/>
      <c r="M137" s="865"/>
      <c r="N137" s="866"/>
      <c r="O137" s="867"/>
      <c r="P137" s="865"/>
      <c r="Q137" s="866"/>
      <c r="R137" s="867"/>
      <c r="S137" s="865"/>
      <c r="T137" s="868"/>
      <c r="U137" s="108" t="str">
        <f t="shared" si="4"/>
        <v/>
      </c>
      <c r="V137" s="759"/>
      <c r="W137" s="718"/>
      <c r="X137" s="718"/>
    </row>
    <row r="138" spans="1:24" ht="19.899999999999999" customHeight="1" x14ac:dyDescent="0.2">
      <c r="A138" s="744" t="str">
        <f>IF('Start - jaro'!I22="","","x")</f>
        <v/>
      </c>
      <c r="B138" s="787">
        <v>42</v>
      </c>
      <c r="C138" s="788" t="str">
        <f>IF('Start - jaro'!G22="","",'Start - jaro'!G22)</f>
        <v/>
      </c>
      <c r="D138" s="79" t="s">
        <v>52</v>
      </c>
      <c r="E138" s="82"/>
      <c r="F138" s="83"/>
      <c r="G138" s="173"/>
      <c r="H138" s="179" t="str">
        <f>IF($C138="","",IF(OR($E138="DNF",$F138="DNF",$G138="DNF"),"DNF",IF(OR($E138="NP",$F138="NP",$G138="NP"),"NP",IF(ISERROR(MEDIAN($E138:$G138)),"DNF",IF(COUNT($E138:$G138)&lt;3,MAX($E138:$G138),MEDIAN($E138:$G138))))))</f>
        <v/>
      </c>
      <c r="I138" s="859"/>
      <c r="J138" s="860"/>
      <c r="K138" s="861"/>
      <c r="L138" s="862"/>
      <c r="M138" s="860"/>
      <c r="N138" s="861"/>
      <c r="O138" s="862"/>
      <c r="P138" s="860"/>
      <c r="Q138" s="861"/>
      <c r="R138" s="862"/>
      <c r="S138" s="860"/>
      <c r="T138" s="863"/>
      <c r="U138" s="107" t="str">
        <f t="shared" si="4"/>
        <v/>
      </c>
      <c r="V138" s="758" t="str">
        <f>IF(C138="x","x",IF(C138="","",IF(OR(W138="NP",W138="DNF"),IF(W138="NP",MAX(W$12:W$309)+COUNTIF((W$12:W$309),MAX(W$12:W$309)),MAX(W$12:W$309)+COUNTIF((W$12:W$309),MAX(W$12:W$309))+COUNTIF((W$12:W$309),"NP")),W138)))</f>
        <v/>
      </c>
      <c r="W138" s="718" t="str">
        <f>IF(A138="x","x",IF(C138="","",IF(OR(X138="NP",X138="DNF"),X138,RANK(X138,X$12:X$309,1))))</f>
        <v/>
      </c>
      <c r="X138" s="718" t="str">
        <f>IF(A138="x","x",IF(C138="","",IF(OR(AND(U138="NP",U139="NP"),AND(U138="DNF",U139="DNF")),U138,IF(AND(U138="NP",U139="DNF"),U138,IF(AND(U138="DNF",U139="NP"),U139,MIN(U138,U139))))))</f>
        <v/>
      </c>
    </row>
    <row r="139" spans="1:24" ht="19.899999999999999" customHeight="1" thickBot="1" x14ac:dyDescent="0.25">
      <c r="A139" s="744"/>
      <c r="B139" s="784"/>
      <c r="C139" s="786"/>
      <c r="D139" s="80" t="s">
        <v>53</v>
      </c>
      <c r="E139" s="84"/>
      <c r="F139" s="85"/>
      <c r="G139" s="177"/>
      <c r="H139" s="180" t="str">
        <f>IF($C138="","",IF(OR($E139="DNF",$F139="DNF",$G139="DNF"),"DNF",IF(OR($E139="NP",$F139="NP",$G139="NP"),"NP",IF(ISERROR(MEDIAN($E139:$G139)),"DNF",IF(COUNT($E139:$G139)&lt;3,MAX($E139:$G139),MEDIAN($E139:$G139))))))</f>
        <v/>
      </c>
      <c r="I139" s="864"/>
      <c r="J139" s="865"/>
      <c r="K139" s="866"/>
      <c r="L139" s="867"/>
      <c r="M139" s="865"/>
      <c r="N139" s="866"/>
      <c r="O139" s="867"/>
      <c r="P139" s="865"/>
      <c r="Q139" s="866"/>
      <c r="R139" s="867"/>
      <c r="S139" s="865"/>
      <c r="T139" s="868"/>
      <c r="U139" s="108" t="str">
        <f t="shared" si="4"/>
        <v/>
      </c>
      <c r="V139" s="759"/>
      <c r="W139" s="718"/>
      <c r="X139" s="718"/>
    </row>
    <row r="140" spans="1:24" ht="19.899999999999999" customHeight="1" x14ac:dyDescent="0.2">
      <c r="A140" s="744" t="str">
        <f>IF('Start - jaro'!I23="","","x")</f>
        <v/>
      </c>
      <c r="B140" s="787">
        <v>43</v>
      </c>
      <c r="C140" s="788" t="str">
        <f>IF('Start - jaro'!G23="","",'Start - jaro'!G23)</f>
        <v/>
      </c>
      <c r="D140" s="79" t="s">
        <v>52</v>
      </c>
      <c r="E140" s="82"/>
      <c r="F140" s="83"/>
      <c r="G140" s="173"/>
      <c r="H140" s="179" t="str">
        <f>IF($C140="","",IF(OR($E140="DNF",$F140="DNF",$G140="DNF"),"DNF",IF(OR($E140="NP",$F140="NP",$G140="NP"),"NP",IF(ISERROR(MEDIAN($E140:$G140)),"DNF",IF(COUNT($E140:$G140)&lt;3,MAX($E140:$G140),MEDIAN($E140:$G140))))))</f>
        <v/>
      </c>
      <c r="I140" s="859"/>
      <c r="J140" s="860"/>
      <c r="K140" s="861"/>
      <c r="L140" s="862"/>
      <c r="M140" s="860"/>
      <c r="N140" s="861"/>
      <c r="O140" s="862"/>
      <c r="P140" s="860"/>
      <c r="Q140" s="861"/>
      <c r="R140" s="862"/>
      <c r="S140" s="860"/>
      <c r="T140" s="863"/>
      <c r="U140" s="107" t="str">
        <f t="shared" si="4"/>
        <v/>
      </c>
      <c r="V140" s="758" t="str">
        <f>IF(C140="x","x",IF(C140="","",IF(OR(W140="NP",W140="DNF"),IF(W140="NP",MAX(W$12:W$309)+COUNTIF((W$12:W$309),MAX(W$12:W$309)),MAX(W$12:W$309)+COUNTIF((W$12:W$309),MAX(W$12:W$309))+COUNTIF((W$12:W$309),"NP")),W140)))</f>
        <v/>
      </c>
      <c r="W140" s="718" t="str">
        <f>IF(A140="x","x",IF(C140="","",IF(OR(X140="NP",X140="DNF"),X140,RANK(X140,X$12:X$309,1))))</f>
        <v/>
      </c>
      <c r="X140" s="718" t="str">
        <f>IF(A140="x","x",IF(C140="","",IF(OR(AND(U140="NP",U141="NP"),AND(U140="DNF",U141="DNF")),U140,IF(AND(U140="NP",U141="DNF"),U140,IF(AND(U140="DNF",U141="NP"),U141,MIN(U140,U141))))))</f>
        <v/>
      </c>
    </row>
    <row r="141" spans="1:24" ht="19.899999999999999" customHeight="1" thickBot="1" x14ac:dyDescent="0.25">
      <c r="A141" s="744"/>
      <c r="B141" s="784"/>
      <c r="C141" s="786"/>
      <c r="D141" s="80" t="s">
        <v>53</v>
      </c>
      <c r="E141" s="84"/>
      <c r="F141" s="85"/>
      <c r="G141" s="177"/>
      <c r="H141" s="180" t="str">
        <f>IF($C140="","",IF(OR($E141="DNF",$F141="DNF",$G141="DNF"),"DNF",IF(OR($E141="NP",$F141="NP",$G141="NP"),"NP",IF(ISERROR(MEDIAN($E141:$G141)),"DNF",IF(COUNT($E141:$G141)&lt;3,MAX($E141:$G141),MEDIAN($E141:$G141))))))</f>
        <v/>
      </c>
      <c r="I141" s="864"/>
      <c r="J141" s="865"/>
      <c r="K141" s="866"/>
      <c r="L141" s="867"/>
      <c r="M141" s="865"/>
      <c r="N141" s="866"/>
      <c r="O141" s="867"/>
      <c r="P141" s="865"/>
      <c r="Q141" s="866"/>
      <c r="R141" s="867"/>
      <c r="S141" s="865"/>
      <c r="T141" s="868"/>
      <c r="U141" s="108" t="str">
        <f t="shared" si="4"/>
        <v/>
      </c>
      <c r="V141" s="759"/>
      <c r="W141" s="718"/>
      <c r="X141" s="718"/>
    </row>
    <row r="142" spans="1:24" ht="19.899999999999999" customHeight="1" x14ac:dyDescent="0.2">
      <c r="A142" s="744" t="str">
        <f>IF('Start - jaro'!I24="","","x")</f>
        <v/>
      </c>
      <c r="B142" s="787">
        <v>44</v>
      </c>
      <c r="C142" s="788" t="str">
        <f>IF('Start - jaro'!G24="","",'Start - jaro'!G24)</f>
        <v/>
      </c>
      <c r="D142" s="79" t="s">
        <v>52</v>
      </c>
      <c r="E142" s="82"/>
      <c r="F142" s="83"/>
      <c r="G142" s="173"/>
      <c r="H142" s="179" t="str">
        <f>IF($C142="","",IF(OR($E142="DNF",$F142="DNF",$G142="DNF"),"DNF",IF(OR($E142="NP",$F142="NP",$G142="NP"),"NP",IF(ISERROR(MEDIAN($E142:$G142)),"DNF",IF(COUNT($E142:$G142)&lt;3,MAX($E142:$G142),MEDIAN($E142:$G142))))))</f>
        <v/>
      </c>
      <c r="I142" s="859"/>
      <c r="J142" s="860"/>
      <c r="K142" s="861"/>
      <c r="L142" s="862"/>
      <c r="M142" s="860"/>
      <c r="N142" s="861"/>
      <c r="O142" s="862"/>
      <c r="P142" s="860"/>
      <c r="Q142" s="861"/>
      <c r="R142" s="862"/>
      <c r="S142" s="860"/>
      <c r="T142" s="863"/>
      <c r="U142" s="107" t="str">
        <f t="shared" si="4"/>
        <v/>
      </c>
      <c r="V142" s="758" t="str">
        <f>IF(C142="x","x",IF(C142="","",IF(OR(W142="NP",W142="DNF"),IF(W142="NP",MAX(W$12:W$309)+COUNTIF((W$12:W$309),MAX(W$12:W$309)),MAX(W$12:W$309)+COUNTIF((W$12:W$309),MAX(W$12:W$309))+COUNTIF((W$12:W$309),"NP")),W142)))</f>
        <v/>
      </c>
      <c r="W142" s="718" t="str">
        <f>IF(A142="x","x",IF(C142="","",IF(OR(X142="NP",X142="DNF"),X142,RANK(X142,X$12:X$309,1))))</f>
        <v/>
      </c>
      <c r="X142" s="718" t="str">
        <f>IF(A142="x","x",IF(C142="","",IF(OR(AND(U142="NP",U143="NP"),AND(U142="DNF",U143="DNF")),U142,IF(AND(U142="NP",U143="DNF"),U142,IF(AND(U142="DNF",U143="NP"),U143,MIN(U142,U143))))))</f>
        <v/>
      </c>
    </row>
    <row r="143" spans="1:24" ht="19.899999999999999" customHeight="1" thickBot="1" x14ac:dyDescent="0.25">
      <c r="A143" s="744"/>
      <c r="B143" s="784"/>
      <c r="C143" s="786"/>
      <c r="D143" s="80" t="s">
        <v>53</v>
      </c>
      <c r="E143" s="84"/>
      <c r="F143" s="85"/>
      <c r="G143" s="177"/>
      <c r="H143" s="180" t="str">
        <f>IF($C142="","",IF(OR($E143="DNF",$F143="DNF",$G143="DNF"),"DNF",IF(OR($E143="NP",$F143="NP",$G143="NP"),"NP",IF(ISERROR(MEDIAN($E143:$G143)),"DNF",IF(COUNT($E143:$G143)&lt;3,MAX($E143:$G143),MEDIAN($E143:$G143))))))</f>
        <v/>
      </c>
      <c r="I143" s="864"/>
      <c r="J143" s="865"/>
      <c r="K143" s="866"/>
      <c r="L143" s="867"/>
      <c r="M143" s="865"/>
      <c r="N143" s="866"/>
      <c r="O143" s="867"/>
      <c r="P143" s="865"/>
      <c r="Q143" s="866"/>
      <c r="R143" s="867"/>
      <c r="S143" s="865"/>
      <c r="T143" s="868"/>
      <c r="U143" s="108" t="str">
        <f t="shared" si="4"/>
        <v/>
      </c>
      <c r="V143" s="759"/>
      <c r="W143" s="718"/>
      <c r="X143" s="718"/>
    </row>
    <row r="144" spans="1:24" ht="19.899999999999999" customHeight="1" x14ac:dyDescent="0.2">
      <c r="A144" s="744" t="str">
        <f>IF('Start - jaro'!I25="","","x")</f>
        <v/>
      </c>
      <c r="B144" s="787">
        <v>45</v>
      </c>
      <c r="C144" s="788" t="str">
        <f>IF('Start - jaro'!G25="","",'Start - jaro'!G25)</f>
        <v/>
      </c>
      <c r="D144" s="79" t="s">
        <v>52</v>
      </c>
      <c r="E144" s="82"/>
      <c r="F144" s="83"/>
      <c r="G144" s="173"/>
      <c r="H144" s="179" t="str">
        <f>IF($C144="","",IF(OR($E144="DNF",$F144="DNF",$G144="DNF"),"DNF",IF(OR($E144="NP",$F144="NP",$G144="NP"),"NP",IF(ISERROR(MEDIAN($E144:$G144)),"DNF",IF(COUNT($E144:$G144)&lt;3,MAX($E144:$G144),MEDIAN($E144:$G144))))))</f>
        <v/>
      </c>
      <c r="I144" s="859"/>
      <c r="J144" s="860"/>
      <c r="K144" s="861"/>
      <c r="L144" s="862"/>
      <c r="M144" s="860"/>
      <c r="N144" s="861"/>
      <c r="O144" s="862"/>
      <c r="P144" s="860"/>
      <c r="Q144" s="861"/>
      <c r="R144" s="862"/>
      <c r="S144" s="860"/>
      <c r="T144" s="863"/>
      <c r="U144" s="107" t="str">
        <f t="shared" si="4"/>
        <v/>
      </c>
      <c r="V144" s="758" t="str">
        <f>IF(C144="x","x",IF(C144="","",IF(OR(W144="NP",W144="DNF"),IF(W144="NP",MAX(W$12:W$309)+COUNTIF((W$12:W$309),MAX(W$12:W$309)),MAX(W$12:W$309)+COUNTIF((W$12:W$309),MAX(W$12:W$309))+COUNTIF((W$12:W$309),"NP")),W144)))</f>
        <v/>
      </c>
      <c r="W144" s="718" t="str">
        <f>IF(A144="x","x",IF(C144="","",IF(OR(X144="NP",X144="DNF"),X144,RANK(X144,X$12:X$309,1))))</f>
        <v/>
      </c>
      <c r="X144" s="718" t="str">
        <f>IF(A144="x","x",IF(C144="","",IF(OR(AND(U144="NP",U145="NP"),AND(U144="DNF",U145="DNF")),U144,IF(AND(U144="NP",U145="DNF"),U144,IF(AND(U144="DNF",U145="NP"),U145,MIN(U144,U145))))))</f>
        <v/>
      </c>
    </row>
    <row r="145" spans="1:24" ht="19.899999999999999" customHeight="1" thickBot="1" x14ac:dyDescent="0.25">
      <c r="A145" s="744"/>
      <c r="B145" s="784"/>
      <c r="C145" s="786"/>
      <c r="D145" s="80" t="s">
        <v>53</v>
      </c>
      <c r="E145" s="84"/>
      <c r="F145" s="85"/>
      <c r="G145" s="177"/>
      <c r="H145" s="180" t="str">
        <f>IF($C144="","",IF(OR($E145="DNF",$F145="DNF",$G145="DNF"),"DNF",IF(OR($E145="NP",$F145="NP",$G145="NP"),"NP",IF(ISERROR(MEDIAN($E145:$G145)),"DNF",IF(COUNT($E145:$G145)&lt;3,MAX($E145:$G145),MEDIAN($E145:$G145))))))</f>
        <v/>
      </c>
      <c r="I145" s="864"/>
      <c r="J145" s="865"/>
      <c r="K145" s="866"/>
      <c r="L145" s="867"/>
      <c r="M145" s="865"/>
      <c r="N145" s="866"/>
      <c r="O145" s="867"/>
      <c r="P145" s="865"/>
      <c r="Q145" s="866"/>
      <c r="R145" s="867"/>
      <c r="S145" s="865"/>
      <c r="T145" s="868"/>
      <c r="U145" s="108" t="str">
        <f t="shared" si="4"/>
        <v/>
      </c>
      <c r="V145" s="759"/>
      <c r="W145" s="718"/>
      <c r="X145" s="718"/>
    </row>
    <row r="146" spans="1:24" ht="19.899999999999999" customHeight="1" x14ac:dyDescent="0.2">
      <c r="A146" s="744" t="str">
        <f>IF('Start - jaro'!I26="","","x")</f>
        <v/>
      </c>
      <c r="B146" s="787">
        <v>46</v>
      </c>
      <c r="C146" s="788" t="str">
        <f>IF('Start - jaro'!G26="","",'Start - jaro'!G26)</f>
        <v/>
      </c>
      <c r="D146" s="79" t="s">
        <v>52</v>
      </c>
      <c r="E146" s="82"/>
      <c r="F146" s="83"/>
      <c r="G146" s="173"/>
      <c r="H146" s="179" t="str">
        <f>IF($C146="","",IF(OR($E146="DNF",$F146="DNF",$G146="DNF"),"DNF",IF(OR($E146="NP",$F146="NP",$G146="NP"),"NP",IF(ISERROR(MEDIAN($E146:$G146)),"DNF",IF(COUNT($E146:$G146)&lt;3,MAX($E146:$G146),MEDIAN($E146:$G146))))))</f>
        <v/>
      </c>
      <c r="I146" s="859"/>
      <c r="J146" s="860"/>
      <c r="K146" s="861"/>
      <c r="L146" s="862"/>
      <c r="M146" s="860"/>
      <c r="N146" s="861"/>
      <c r="O146" s="862"/>
      <c r="P146" s="860"/>
      <c r="Q146" s="861"/>
      <c r="R146" s="862"/>
      <c r="S146" s="860"/>
      <c r="T146" s="863"/>
      <c r="U146" s="107" t="str">
        <f t="shared" si="4"/>
        <v/>
      </c>
      <c r="V146" s="758" t="str">
        <f>IF(C146="x","x",IF(C146="","",IF(OR(W146="NP",W146="DNF"),IF(W146="NP",MAX(W$12:W$309)+COUNTIF((W$12:W$309),MAX(W$12:W$309)),MAX(W$12:W$309)+COUNTIF((W$12:W$309),MAX(W$12:W$309))+COUNTIF((W$12:W$309),"NP")),W146)))</f>
        <v/>
      </c>
      <c r="W146" s="718" t="str">
        <f>IF(A146="x","x",IF(C146="","",IF(OR(X146="NP",X146="DNF"),X146,RANK(X146,X$12:X$309,1))))</f>
        <v/>
      </c>
      <c r="X146" s="718" t="str">
        <f>IF(A146="x","x",IF(C146="","",IF(OR(AND(U146="NP",U147="NP"),AND(U146="DNF",U147="DNF")),U146,IF(AND(U146="NP",U147="DNF"),U146,IF(AND(U146="DNF",U147="NP"),U147,MIN(U146,U147))))))</f>
        <v/>
      </c>
    </row>
    <row r="147" spans="1:24" ht="19.899999999999999" customHeight="1" thickBot="1" x14ac:dyDescent="0.25">
      <c r="A147" s="744"/>
      <c r="B147" s="784"/>
      <c r="C147" s="786"/>
      <c r="D147" s="80" t="s">
        <v>53</v>
      </c>
      <c r="E147" s="84"/>
      <c r="F147" s="85"/>
      <c r="G147" s="177"/>
      <c r="H147" s="180" t="str">
        <f>IF($C146="","",IF(OR($E147="DNF",$F147="DNF",$G147="DNF"),"DNF",IF(OR($E147="NP",$F147="NP",$G147="NP"),"NP",IF(ISERROR(MEDIAN($E147:$G147)),"DNF",IF(COUNT($E147:$G147)&lt;3,MAX($E147:$G147),MEDIAN($E147:$G147))))))</f>
        <v/>
      </c>
      <c r="I147" s="864"/>
      <c r="J147" s="865"/>
      <c r="K147" s="866"/>
      <c r="L147" s="867"/>
      <c r="M147" s="865"/>
      <c r="N147" s="866"/>
      <c r="O147" s="867"/>
      <c r="P147" s="865"/>
      <c r="Q147" s="866"/>
      <c r="R147" s="867"/>
      <c r="S147" s="865"/>
      <c r="T147" s="868"/>
      <c r="U147" s="108" t="str">
        <f t="shared" si="4"/>
        <v/>
      </c>
      <c r="V147" s="759"/>
      <c r="W147" s="718"/>
      <c r="X147" s="718"/>
    </row>
    <row r="148" spans="1:24" ht="19.899999999999999" customHeight="1" x14ac:dyDescent="0.2">
      <c r="A148" s="744" t="str">
        <f>IF('Start - jaro'!I27="","","x")</f>
        <v/>
      </c>
      <c r="B148" s="787">
        <v>47</v>
      </c>
      <c r="C148" s="788" t="str">
        <f>IF('Start - jaro'!G27="","",'Start - jaro'!G27)</f>
        <v/>
      </c>
      <c r="D148" s="79" t="s">
        <v>52</v>
      </c>
      <c r="E148" s="82"/>
      <c r="F148" s="83"/>
      <c r="G148" s="173"/>
      <c r="H148" s="179" t="str">
        <f>IF($C148="","",IF(OR($E148="DNF",$F148="DNF",$G148="DNF"),"DNF",IF(OR($E148="NP",$F148="NP",$G148="NP"),"NP",IF(ISERROR(MEDIAN($E148:$G148)),"DNF",IF(COUNT($E148:$G148)&lt;3,MAX($E148:$G148),MEDIAN($E148:$G148))))))</f>
        <v/>
      </c>
      <c r="I148" s="859"/>
      <c r="J148" s="860"/>
      <c r="K148" s="861"/>
      <c r="L148" s="862"/>
      <c r="M148" s="860"/>
      <c r="N148" s="861"/>
      <c r="O148" s="862"/>
      <c r="P148" s="860"/>
      <c r="Q148" s="861"/>
      <c r="R148" s="862"/>
      <c r="S148" s="860"/>
      <c r="T148" s="863"/>
      <c r="U148" s="107" t="str">
        <f t="shared" si="4"/>
        <v/>
      </c>
      <c r="V148" s="758" t="str">
        <f>IF(C148="x","x",IF(C148="","",IF(OR(W148="NP",W148="DNF"),IF(W148="NP",MAX(W$12:W$309)+COUNTIF((W$12:W$309),MAX(W$12:W$309)),MAX(W$12:W$309)+COUNTIF((W$12:W$309),MAX(W$12:W$309))+COUNTIF((W$12:W$309),"NP")),W148)))</f>
        <v/>
      </c>
      <c r="W148" s="718" t="str">
        <f>IF(A148="x","x",IF(C148="","",IF(OR(X148="NP",X148="DNF"),X148,RANK(X148,X$12:X$309,1))))</f>
        <v/>
      </c>
      <c r="X148" s="718" t="str">
        <f>IF(A148="x","x",IF(C148="","",IF(OR(AND(U148="NP",U149="NP"),AND(U148="DNF",U149="DNF")),U148,IF(AND(U148="NP",U149="DNF"),U148,IF(AND(U148="DNF",U149="NP"),U149,MIN(U148,U149))))))</f>
        <v/>
      </c>
    </row>
    <row r="149" spans="1:24" ht="19.899999999999999" customHeight="1" thickBot="1" x14ac:dyDescent="0.25">
      <c r="A149" s="744"/>
      <c r="B149" s="784"/>
      <c r="C149" s="786"/>
      <c r="D149" s="80" t="s">
        <v>53</v>
      </c>
      <c r="E149" s="84"/>
      <c r="F149" s="85"/>
      <c r="G149" s="177"/>
      <c r="H149" s="180" t="str">
        <f>IF($C148="","",IF(OR($E149="DNF",$F149="DNF",$G149="DNF"),"DNF",IF(OR($E149="NP",$F149="NP",$G149="NP"),"NP",IF(ISERROR(MEDIAN($E149:$G149)),"DNF",IF(COUNT($E149:$G149)&lt;3,MAX($E149:$G149),MEDIAN($E149:$G149))))))</f>
        <v/>
      </c>
      <c r="I149" s="864"/>
      <c r="J149" s="865"/>
      <c r="K149" s="866"/>
      <c r="L149" s="867"/>
      <c r="M149" s="865"/>
      <c r="N149" s="866"/>
      <c r="O149" s="867"/>
      <c r="P149" s="865"/>
      <c r="Q149" s="866"/>
      <c r="R149" s="867"/>
      <c r="S149" s="865"/>
      <c r="T149" s="868"/>
      <c r="U149" s="108" t="str">
        <f t="shared" si="4"/>
        <v/>
      </c>
      <c r="V149" s="759"/>
      <c r="W149" s="718"/>
      <c r="X149" s="718"/>
    </row>
    <row r="150" spans="1:24" ht="19.899999999999999" customHeight="1" x14ac:dyDescent="0.2">
      <c r="A150" s="744" t="str">
        <f>IF('Start - jaro'!I28="","","x")</f>
        <v/>
      </c>
      <c r="B150" s="787">
        <v>48</v>
      </c>
      <c r="C150" s="788" t="str">
        <f>IF('Start - jaro'!G28="","",'Start - jaro'!G28)</f>
        <v/>
      </c>
      <c r="D150" s="79" t="s">
        <v>52</v>
      </c>
      <c r="E150" s="82"/>
      <c r="F150" s="83"/>
      <c r="G150" s="173"/>
      <c r="H150" s="179" t="str">
        <f>IF($C150="","",IF(OR($E150="DNF",$F150="DNF",$G150="DNF"),"DNF",IF(OR($E150="NP",$F150="NP",$G150="NP"),"NP",IF(ISERROR(MEDIAN($E150:$G150)),"DNF",IF(COUNT($E150:$G150)&lt;3,MAX($E150:$G150),MEDIAN($E150:$G150))))))</f>
        <v/>
      </c>
      <c r="I150" s="859"/>
      <c r="J150" s="860"/>
      <c r="K150" s="861"/>
      <c r="L150" s="862"/>
      <c r="M150" s="860"/>
      <c r="N150" s="861"/>
      <c r="O150" s="862"/>
      <c r="P150" s="860"/>
      <c r="Q150" s="861"/>
      <c r="R150" s="862"/>
      <c r="S150" s="860"/>
      <c r="T150" s="863"/>
      <c r="U150" s="107" t="str">
        <f t="shared" si="4"/>
        <v/>
      </c>
      <c r="V150" s="758" t="str">
        <f>IF(C150="x","x",IF(C150="","",IF(OR(W150="NP",W150="DNF"),IF(W150="NP",MAX(W$12:W$309)+COUNTIF((W$12:W$309),MAX(W$12:W$309)),MAX(W$12:W$309)+COUNTIF((W$12:W$309),MAX(W$12:W$309))+COUNTIF((W$12:W$309),"NP")),W150)))</f>
        <v/>
      </c>
      <c r="W150" s="718" t="str">
        <f>IF(A150="x","x",IF(C150="","",IF(OR(X150="NP",X150="DNF"),X150,RANK(X150,X$12:X$309,1))))</f>
        <v/>
      </c>
      <c r="X150" s="718" t="str">
        <f>IF(A150="x","x",IF(C150="","",IF(OR(AND(U150="NP",U151="NP"),AND(U150="DNF",U151="DNF")),U150,IF(AND(U150="NP",U151="DNF"),U150,IF(AND(U150="DNF",U151="NP"),U151,MIN(U150,U151))))))</f>
        <v/>
      </c>
    </row>
    <row r="151" spans="1:24" ht="19.899999999999999" customHeight="1" thickBot="1" x14ac:dyDescent="0.25">
      <c r="A151" s="744"/>
      <c r="B151" s="784"/>
      <c r="C151" s="786"/>
      <c r="D151" s="80" t="s">
        <v>53</v>
      </c>
      <c r="E151" s="84"/>
      <c r="F151" s="85"/>
      <c r="G151" s="177"/>
      <c r="H151" s="180" t="str">
        <f>IF($C150="","",IF(OR($E151="DNF",$F151="DNF",$G151="DNF"),"DNF",IF(OR($E151="NP",$F151="NP",$G151="NP"),"NP",IF(ISERROR(MEDIAN($E151:$G151)),"DNF",IF(COUNT($E151:$G151)&lt;3,MAX($E151:$G151),MEDIAN($E151:$G151))))))</f>
        <v/>
      </c>
      <c r="I151" s="864"/>
      <c r="J151" s="865"/>
      <c r="K151" s="866"/>
      <c r="L151" s="867"/>
      <c r="M151" s="865"/>
      <c r="N151" s="866"/>
      <c r="O151" s="867"/>
      <c r="P151" s="865"/>
      <c r="Q151" s="866"/>
      <c r="R151" s="867"/>
      <c r="S151" s="865"/>
      <c r="T151" s="868"/>
      <c r="U151" s="108" t="str">
        <f t="shared" si="4"/>
        <v/>
      </c>
      <c r="V151" s="759"/>
      <c r="W151" s="718"/>
      <c r="X151" s="718"/>
    </row>
    <row r="152" spans="1:24" ht="19.899999999999999" customHeight="1" x14ac:dyDescent="0.2">
      <c r="A152" s="744" t="str">
        <f>IF('Start - jaro'!I29="","","x")</f>
        <v/>
      </c>
      <c r="B152" s="787">
        <v>49</v>
      </c>
      <c r="C152" s="788" t="str">
        <f>IF('Start - jaro'!G29="","",'Start - jaro'!G29)</f>
        <v/>
      </c>
      <c r="D152" s="79" t="s">
        <v>52</v>
      </c>
      <c r="E152" s="82"/>
      <c r="F152" s="83"/>
      <c r="G152" s="173"/>
      <c r="H152" s="179" t="str">
        <f>IF($C152="","",IF(OR($E152="DNF",$F152="DNF",$G152="DNF"),"DNF",IF(OR($E152="NP",$F152="NP",$G152="NP"),"NP",IF(ISERROR(MEDIAN($E152:$G152)),"DNF",IF(COUNT($E152:$G152)&lt;3,MAX($E152:$G152),MEDIAN($E152:$G152))))))</f>
        <v/>
      </c>
      <c r="I152" s="859"/>
      <c r="J152" s="860"/>
      <c r="K152" s="861"/>
      <c r="L152" s="862"/>
      <c r="M152" s="860"/>
      <c r="N152" s="861"/>
      <c r="O152" s="862"/>
      <c r="P152" s="860"/>
      <c r="Q152" s="861"/>
      <c r="R152" s="862"/>
      <c r="S152" s="860"/>
      <c r="T152" s="863"/>
      <c r="U152" s="107" t="str">
        <f t="shared" si="4"/>
        <v/>
      </c>
      <c r="V152" s="758" t="str">
        <f>IF(C152="x","x",IF(C152="","",IF(OR(W152="NP",W152="DNF"),IF(W152="NP",MAX(W$12:W$309)+COUNTIF((W$12:W$309),MAX(W$12:W$309)),MAX(W$12:W$309)+COUNTIF((W$12:W$309),MAX(W$12:W$309))+COUNTIF((W$12:W$309),"NP")),W152)))</f>
        <v/>
      </c>
      <c r="W152" s="718" t="str">
        <f>IF(A152="x","x",IF(C152="","",IF(OR(X152="NP",X152="DNF"),X152,RANK(X152,X$12:X$309,1))))</f>
        <v/>
      </c>
      <c r="X152" s="718" t="str">
        <f>IF(A152="x","x",IF(C152="","",IF(OR(AND(U152="NP",U153="NP"),AND(U152="DNF",U153="DNF")),U152,IF(AND(U152="NP",U153="DNF"),U152,IF(AND(U152="DNF",U153="NP"),U153,MIN(U152,U153))))))</f>
        <v/>
      </c>
    </row>
    <row r="153" spans="1:24" ht="19.899999999999999" customHeight="1" thickBot="1" x14ac:dyDescent="0.25">
      <c r="A153" s="744"/>
      <c r="B153" s="784"/>
      <c r="C153" s="786"/>
      <c r="D153" s="80" t="s">
        <v>53</v>
      </c>
      <c r="E153" s="84"/>
      <c r="F153" s="85"/>
      <c r="G153" s="177"/>
      <c r="H153" s="180" t="str">
        <f>IF($C152="","",IF(OR($E153="DNF",$F153="DNF",$G153="DNF"),"DNF",IF(OR($E153="NP",$F153="NP",$G153="NP"),"NP",IF(ISERROR(MEDIAN($E153:$G153)),"DNF",IF(COUNT($E153:$G153)&lt;3,MAX($E153:$G153),MEDIAN($E153:$G153))))))</f>
        <v/>
      </c>
      <c r="I153" s="864"/>
      <c r="J153" s="865"/>
      <c r="K153" s="866"/>
      <c r="L153" s="867"/>
      <c r="M153" s="865"/>
      <c r="N153" s="866"/>
      <c r="O153" s="867"/>
      <c r="P153" s="865"/>
      <c r="Q153" s="866"/>
      <c r="R153" s="867"/>
      <c r="S153" s="865"/>
      <c r="T153" s="868"/>
      <c r="U153" s="108" t="str">
        <f t="shared" si="4"/>
        <v/>
      </c>
      <c r="V153" s="759"/>
      <c r="W153" s="718"/>
      <c r="X153" s="718"/>
    </row>
    <row r="154" spans="1:24" ht="19.899999999999999" customHeight="1" x14ac:dyDescent="0.2">
      <c r="A154" s="744" t="str">
        <f>IF('Start - jaro'!I30="","","x")</f>
        <v/>
      </c>
      <c r="B154" s="783">
        <v>50</v>
      </c>
      <c r="C154" s="785" t="str">
        <f>IF('Start - jaro'!G30="","",'Start - jaro'!G30)</f>
        <v/>
      </c>
      <c r="D154" s="81" t="s">
        <v>52</v>
      </c>
      <c r="E154" s="86"/>
      <c r="F154" s="87"/>
      <c r="G154" s="178"/>
      <c r="H154" s="179" t="str">
        <f>IF($C154="","",IF(OR($E154="DNF",$F154="DNF",$G154="DNF"),"DNF",IF(OR($E154="NP",$F154="NP",$G154="NP"),"NP",IF(ISERROR(MEDIAN($E154:$G154)),"DNF",IF(COUNT($E154:$G154)&lt;3,MAX($E154:$G154),MEDIAN($E154:$G154))))))</f>
        <v/>
      </c>
      <c r="I154" s="859"/>
      <c r="J154" s="860"/>
      <c r="K154" s="861"/>
      <c r="L154" s="862"/>
      <c r="M154" s="860"/>
      <c r="N154" s="861"/>
      <c r="O154" s="862"/>
      <c r="P154" s="860"/>
      <c r="Q154" s="861"/>
      <c r="R154" s="862"/>
      <c r="S154" s="860"/>
      <c r="T154" s="863"/>
      <c r="U154" s="107" t="str">
        <f t="shared" si="4"/>
        <v/>
      </c>
      <c r="V154" s="758" t="str">
        <f>IF(C154="x","x",IF(C154="","",IF(OR(W154="NP",W154="DNF"),IF(W154="NP",MAX(W$12:W$309)+COUNTIF((W$12:W$309),MAX(W$12:W$309)),MAX(W$12:W$309)+COUNTIF((W$12:W$309),MAX(W$12:W$309))+COUNTIF((W$12:W$309),"NP")),W154)))</f>
        <v/>
      </c>
      <c r="W154" s="718" t="str">
        <f>IF(A154="x","x",IF(C154="","",IF(OR(X154="NP",X154="DNF"),X154,RANK(X154,X$12:X$309,1))))</f>
        <v/>
      </c>
      <c r="X154" s="718" t="str">
        <f>IF(A154="x","x",IF(C154="","",IF(OR(AND(U154="NP",U155="NP"),AND(U154="DNF",U155="DNF")),U154,IF(AND(U154="NP",U155="DNF"),U154,IF(AND(U154="DNF",U155="NP"),U155,MIN(U154,U155))))))</f>
        <v/>
      </c>
    </row>
    <row r="155" spans="1:24" ht="19.899999999999999" customHeight="1" thickBot="1" x14ac:dyDescent="0.25">
      <c r="A155" s="744"/>
      <c r="B155" s="784"/>
      <c r="C155" s="786"/>
      <c r="D155" s="80" t="s">
        <v>53</v>
      </c>
      <c r="E155" s="84"/>
      <c r="F155" s="85"/>
      <c r="G155" s="177"/>
      <c r="H155" s="180" t="str">
        <f>IF($C154="","",IF(OR($E155="DNF",$F155="DNF",$G155="DNF"),"DNF",IF(OR($E155="NP",$F155="NP",$G155="NP"),"NP",IF(ISERROR(MEDIAN($E155:$G155)),"DNF",IF(COUNT($E155:$G155)&lt;3,MAX($E155:$G155),MEDIAN($E155:$G155))))))</f>
        <v/>
      </c>
      <c r="I155" s="864"/>
      <c r="J155" s="865"/>
      <c r="K155" s="866"/>
      <c r="L155" s="867"/>
      <c r="M155" s="865"/>
      <c r="N155" s="866"/>
      <c r="O155" s="867"/>
      <c r="P155" s="865"/>
      <c r="Q155" s="866"/>
      <c r="R155" s="867"/>
      <c r="S155" s="865"/>
      <c r="T155" s="868"/>
      <c r="U155" s="108" t="str">
        <f t="shared" si="4"/>
        <v/>
      </c>
      <c r="V155" s="759"/>
      <c r="W155" s="718"/>
      <c r="X155" s="718"/>
    </row>
    <row r="156" spans="1:24" ht="15" customHeight="1" x14ac:dyDescent="0.2">
      <c r="B156" s="745" t="s">
        <v>32</v>
      </c>
      <c r="C156" s="746"/>
      <c r="D156" s="746"/>
      <c r="E156" s="746"/>
      <c r="F156" s="746"/>
      <c r="G156" s="746"/>
      <c r="H156" s="746"/>
      <c r="I156" s="746"/>
      <c r="J156" s="746"/>
      <c r="K156" s="746"/>
      <c r="L156" s="746"/>
      <c r="M156" s="746"/>
      <c r="N156" s="746"/>
      <c r="O156" s="746"/>
      <c r="P156" s="749"/>
      <c r="Q156" s="749"/>
      <c r="R156" s="749"/>
      <c r="S156" s="749"/>
      <c r="T156" s="749"/>
      <c r="U156" s="749"/>
      <c r="V156" s="750"/>
    </row>
    <row r="157" spans="1:24" ht="15" customHeight="1" x14ac:dyDescent="0.2">
      <c r="B157" s="747"/>
      <c r="C157" s="748"/>
      <c r="D157" s="748"/>
      <c r="E157" s="748"/>
      <c r="F157" s="748"/>
      <c r="G157" s="748"/>
      <c r="H157" s="748"/>
      <c r="I157" s="748"/>
      <c r="J157" s="748"/>
      <c r="K157" s="748"/>
      <c r="L157" s="748"/>
      <c r="M157" s="748"/>
      <c r="N157" s="748"/>
      <c r="O157" s="748"/>
      <c r="P157" s="751"/>
      <c r="Q157" s="751"/>
      <c r="R157" s="751"/>
      <c r="S157" s="751"/>
      <c r="T157" s="751"/>
      <c r="U157" s="751"/>
      <c r="V157" s="752"/>
    </row>
    <row r="158" spans="1:24" ht="15" customHeight="1" x14ac:dyDescent="0.2">
      <c r="B158" s="747"/>
      <c r="C158" s="748"/>
      <c r="D158" s="748"/>
      <c r="E158" s="748"/>
      <c r="F158" s="748"/>
      <c r="G158" s="748"/>
      <c r="H158" s="748"/>
      <c r="I158" s="748"/>
      <c r="J158" s="748"/>
      <c r="K158" s="748"/>
      <c r="L158" s="748"/>
      <c r="M158" s="748"/>
      <c r="N158" s="748"/>
      <c r="O158" s="748"/>
      <c r="P158" s="751"/>
      <c r="Q158" s="751"/>
      <c r="R158" s="751"/>
      <c r="S158" s="751"/>
      <c r="T158" s="751"/>
      <c r="U158" s="751"/>
      <c r="V158" s="752"/>
    </row>
    <row r="159" spans="1:24" ht="19.899999999999999" customHeight="1" thickBot="1" x14ac:dyDescent="0.25">
      <c r="B159" s="825" t="s">
        <v>93</v>
      </c>
      <c r="C159" s="826"/>
      <c r="D159" s="826"/>
      <c r="E159" s="826"/>
      <c r="F159" s="826"/>
      <c r="G159" s="826"/>
      <c r="H159" s="826"/>
      <c r="I159" s="826"/>
      <c r="J159" s="826"/>
      <c r="K159" s="826"/>
      <c r="L159" s="826"/>
      <c r="M159" s="826"/>
      <c r="N159" s="826"/>
      <c r="O159" s="827"/>
      <c r="P159" s="817"/>
      <c r="Q159" s="817"/>
      <c r="R159" s="817"/>
      <c r="S159" s="817"/>
      <c r="T159" s="817"/>
      <c r="U159" s="817"/>
      <c r="V159" s="818"/>
    </row>
    <row r="160" spans="1:24" ht="15" customHeight="1" x14ac:dyDescent="0.2">
      <c r="B160" s="828" t="s">
        <v>57</v>
      </c>
      <c r="C160" s="829"/>
      <c r="D160" s="830"/>
      <c r="E160" s="831" t="s">
        <v>33</v>
      </c>
      <c r="F160" s="832"/>
      <c r="G160" s="832"/>
      <c r="H160" s="769"/>
      <c r="I160" s="833" t="s">
        <v>34</v>
      </c>
      <c r="J160" s="834"/>
      <c r="K160" s="834"/>
      <c r="L160" s="834"/>
      <c r="M160" s="834"/>
      <c r="N160" s="834"/>
      <c r="O160" s="834"/>
      <c r="P160" s="834"/>
      <c r="Q160" s="834"/>
      <c r="R160" s="834"/>
      <c r="S160" s="834"/>
      <c r="T160" s="835"/>
      <c r="U160" s="836" t="s">
        <v>35</v>
      </c>
      <c r="V160" s="837"/>
    </row>
    <row r="161" spans="1:24" ht="15" customHeight="1" x14ac:dyDescent="0.2">
      <c r="B161" s="732"/>
      <c r="C161" s="733"/>
      <c r="D161" s="734"/>
      <c r="E161" s="767"/>
      <c r="F161" s="768"/>
      <c r="G161" s="768"/>
      <c r="H161" s="769"/>
      <c r="I161" s="850" t="s">
        <v>58</v>
      </c>
      <c r="J161" s="839"/>
      <c r="K161" s="840"/>
      <c r="L161" s="838" t="s">
        <v>59</v>
      </c>
      <c r="M161" s="839"/>
      <c r="N161" s="840"/>
      <c r="O161" s="838" t="s">
        <v>60</v>
      </c>
      <c r="P161" s="839"/>
      <c r="Q161" s="840"/>
      <c r="R161" s="838"/>
      <c r="S161" s="839"/>
      <c r="T161" s="847"/>
      <c r="U161" s="760"/>
      <c r="V161" s="719"/>
    </row>
    <row r="162" spans="1:24" ht="15" customHeight="1" x14ac:dyDescent="0.2">
      <c r="B162" s="732"/>
      <c r="C162" s="733"/>
      <c r="D162" s="734"/>
      <c r="E162" s="770"/>
      <c r="F162" s="771"/>
      <c r="G162" s="771"/>
      <c r="H162" s="772"/>
      <c r="I162" s="851"/>
      <c r="J162" s="842"/>
      <c r="K162" s="843"/>
      <c r="L162" s="841"/>
      <c r="M162" s="842"/>
      <c r="N162" s="843"/>
      <c r="O162" s="841"/>
      <c r="P162" s="842"/>
      <c r="Q162" s="843"/>
      <c r="R162" s="841"/>
      <c r="S162" s="842"/>
      <c r="T162" s="848"/>
      <c r="U162" s="725" t="s">
        <v>43</v>
      </c>
      <c r="V162" s="727" t="s">
        <v>44</v>
      </c>
    </row>
    <row r="163" spans="1:24" ht="15" customHeight="1" x14ac:dyDescent="0.2">
      <c r="B163" s="853" t="str">
        <f>"KATEGORIE: "&amp;'Start - podzim'!$N$2</f>
        <v>KATEGORIE: STARŠÍ</v>
      </c>
      <c r="C163" s="854"/>
      <c r="D163" s="855"/>
      <c r="E163" s="725" t="s">
        <v>45</v>
      </c>
      <c r="F163" s="721" t="s">
        <v>46</v>
      </c>
      <c r="G163" s="721" t="s">
        <v>47</v>
      </c>
      <c r="H163" s="727" t="s">
        <v>48</v>
      </c>
      <c r="I163" s="851"/>
      <c r="J163" s="842"/>
      <c r="K163" s="843"/>
      <c r="L163" s="841"/>
      <c r="M163" s="842"/>
      <c r="N163" s="843"/>
      <c r="O163" s="841"/>
      <c r="P163" s="842"/>
      <c r="Q163" s="843"/>
      <c r="R163" s="841"/>
      <c r="S163" s="842"/>
      <c r="T163" s="848"/>
      <c r="U163" s="725"/>
      <c r="V163" s="727"/>
    </row>
    <row r="164" spans="1:24" ht="15" customHeight="1" x14ac:dyDescent="0.2">
      <c r="B164" s="856"/>
      <c r="C164" s="857"/>
      <c r="D164" s="858"/>
      <c r="E164" s="725"/>
      <c r="F164" s="721"/>
      <c r="G164" s="721"/>
      <c r="H164" s="727"/>
      <c r="I164" s="851"/>
      <c r="J164" s="842"/>
      <c r="K164" s="843"/>
      <c r="L164" s="841"/>
      <c r="M164" s="842"/>
      <c r="N164" s="843"/>
      <c r="O164" s="841"/>
      <c r="P164" s="842"/>
      <c r="Q164" s="843"/>
      <c r="R164" s="841"/>
      <c r="S164" s="842"/>
      <c r="T164" s="848"/>
      <c r="U164" s="725"/>
      <c r="V164" s="727"/>
    </row>
    <row r="165" spans="1:24" ht="16.899999999999999" customHeight="1" x14ac:dyDescent="0.2">
      <c r="B165" s="760" t="s">
        <v>49</v>
      </c>
      <c r="C165" s="762" t="s">
        <v>50</v>
      </c>
      <c r="D165" s="719" t="s">
        <v>51</v>
      </c>
      <c r="E165" s="725"/>
      <c r="F165" s="721"/>
      <c r="G165" s="721"/>
      <c r="H165" s="727"/>
      <c r="I165" s="851"/>
      <c r="J165" s="842"/>
      <c r="K165" s="843"/>
      <c r="L165" s="841"/>
      <c r="M165" s="842"/>
      <c r="N165" s="843"/>
      <c r="O165" s="841"/>
      <c r="P165" s="842"/>
      <c r="Q165" s="843"/>
      <c r="R165" s="841"/>
      <c r="S165" s="842"/>
      <c r="T165" s="848"/>
      <c r="U165" s="725"/>
      <c r="V165" s="727"/>
    </row>
    <row r="166" spans="1:24" ht="16.899999999999999" customHeight="1" thickBot="1" x14ac:dyDescent="0.25">
      <c r="B166" s="761"/>
      <c r="C166" s="763"/>
      <c r="D166" s="720"/>
      <c r="E166" s="726"/>
      <c r="F166" s="722"/>
      <c r="G166" s="722"/>
      <c r="H166" s="728"/>
      <c r="I166" s="852"/>
      <c r="J166" s="845"/>
      <c r="K166" s="846"/>
      <c r="L166" s="844"/>
      <c r="M166" s="845"/>
      <c r="N166" s="846"/>
      <c r="O166" s="844"/>
      <c r="P166" s="845"/>
      <c r="Q166" s="846"/>
      <c r="R166" s="844"/>
      <c r="S166" s="845"/>
      <c r="T166" s="849"/>
      <c r="U166" s="726"/>
      <c r="V166" s="728"/>
    </row>
    <row r="167" spans="1:24" ht="19.899999999999999" customHeight="1" x14ac:dyDescent="0.2">
      <c r="A167" s="744" t="str">
        <f>IF('Start - jaro'!M6="","","x")</f>
        <v/>
      </c>
      <c r="B167" s="787">
        <v>51</v>
      </c>
      <c r="C167" s="756" t="str">
        <f>IF('Start - jaro'!K6="","",'Start - jaro'!K6)</f>
        <v/>
      </c>
      <c r="D167" s="79" t="s">
        <v>52</v>
      </c>
      <c r="E167" s="82"/>
      <c r="F167" s="83"/>
      <c r="G167" s="173"/>
      <c r="H167" s="179" t="str">
        <f>IF($C167="","",IF(OR($E167="DNF",$F167="DNF",$G167="DNF"),"DNF",IF(OR($E167="NP",$F167="NP",$G167="NP"),"NP",IF(ISERROR(MEDIAN($E167:$G167)),"DNF",IF(COUNT($E167:$G167)&lt;3,MAX($E167:$G167),MEDIAN($E167:$G167))))))</f>
        <v/>
      </c>
      <c r="I167" s="859"/>
      <c r="J167" s="860"/>
      <c r="K167" s="861"/>
      <c r="L167" s="862"/>
      <c r="M167" s="860"/>
      <c r="N167" s="861"/>
      <c r="O167" s="862"/>
      <c r="P167" s="860"/>
      <c r="Q167" s="861"/>
      <c r="R167" s="862"/>
      <c r="S167" s="860"/>
      <c r="T167" s="863"/>
      <c r="U167" s="107" t="str">
        <f t="shared" ref="U167:U186" si="5">IF(H167="","",IF(H167="NP","NP",IF(H167="DNF","DNF",SUM(I167:T167)+H167)))</f>
        <v/>
      </c>
      <c r="V167" s="758" t="str">
        <f>IF(C167="x","x",IF(C167="","",IF(OR(W167="NP",W167="DNF"),IF(W167="NP",MAX(W$12:W$309)+COUNTIF((W$12:W$309),MAX(W$12:W$309)),MAX(W$12:W$309)+COUNTIF((W$12:W$309),MAX(W$12:W$309))+COUNTIF((W$12:W$309),"NP")),W167)))</f>
        <v/>
      </c>
      <c r="W167" s="718" t="str">
        <f t="shared" ref="W167:W185" si="6">IF(A167="x","x",IF(C167="","",IF(OR(X167="NP",X167="DNF"),X167,RANK(X167,X$12:X$309,1))))</f>
        <v/>
      </c>
      <c r="X167" s="718" t="str">
        <f>IF(A167="x","x",IF(C167="","",IF(OR(AND(U167="NP",U168="NP"),AND(U167="DNF",U168="DNF")),U167,IF(AND(U167="NP",U168="DNF"),U167,IF(AND(U167="DNF",U168="NP"),U168,MIN(U167,U168))))))</f>
        <v/>
      </c>
    </row>
    <row r="168" spans="1:24" ht="19.899999999999999" customHeight="1" thickBot="1" x14ac:dyDescent="0.25">
      <c r="A168" s="744"/>
      <c r="B168" s="784"/>
      <c r="C168" s="757"/>
      <c r="D168" s="80" t="s">
        <v>53</v>
      </c>
      <c r="E168" s="84"/>
      <c r="F168" s="85"/>
      <c r="G168" s="177"/>
      <c r="H168" s="180" t="str">
        <f>IF($C167="","",IF(OR($E168="DNF",$F168="DNF",$G168="DNF"),"DNF",IF(OR($E168="NP",$F168="NP",$G168="NP"),"NP",IF(ISERROR(MEDIAN($E168:$G168)),"DNF",IF(COUNT($E168:$G168)&lt;3,MAX($E168:$G168),MEDIAN($E168:$G168))))))</f>
        <v/>
      </c>
      <c r="I168" s="864"/>
      <c r="J168" s="865"/>
      <c r="K168" s="866"/>
      <c r="L168" s="867"/>
      <c r="M168" s="865"/>
      <c r="N168" s="866"/>
      <c r="O168" s="867"/>
      <c r="P168" s="865"/>
      <c r="Q168" s="866"/>
      <c r="R168" s="867"/>
      <c r="S168" s="865"/>
      <c r="T168" s="868"/>
      <c r="U168" s="108" t="str">
        <f t="shared" si="5"/>
        <v/>
      </c>
      <c r="V168" s="759"/>
      <c r="W168" s="718"/>
      <c r="X168" s="718"/>
    </row>
    <row r="169" spans="1:24" ht="19.899999999999999" customHeight="1" x14ac:dyDescent="0.2">
      <c r="A169" s="744" t="str">
        <f>IF('Start - jaro'!M7="","","x")</f>
        <v/>
      </c>
      <c r="B169" s="787">
        <v>52</v>
      </c>
      <c r="C169" s="788" t="str">
        <f>IF('Start - jaro'!K7="","",'Start - jaro'!K7)</f>
        <v/>
      </c>
      <c r="D169" s="79" t="s">
        <v>52</v>
      </c>
      <c r="E169" s="82"/>
      <c r="F169" s="83"/>
      <c r="G169" s="173"/>
      <c r="H169" s="179" t="str">
        <f>IF($C169="","",IF(OR($E169="DNF",$F169="DNF",$G169="DNF"),"DNF",IF(OR($E169="NP",$F169="NP",$G169="NP"),"NP",IF(ISERROR(MEDIAN($E169:$G169)),"DNF",IF(COUNT($E169:$G169)&lt;3,MAX($E169:$G169),MEDIAN($E169:$G169))))))</f>
        <v/>
      </c>
      <c r="I169" s="859"/>
      <c r="J169" s="860"/>
      <c r="K169" s="861"/>
      <c r="L169" s="862"/>
      <c r="M169" s="860"/>
      <c r="N169" s="861"/>
      <c r="O169" s="862"/>
      <c r="P169" s="860"/>
      <c r="Q169" s="861"/>
      <c r="R169" s="862"/>
      <c r="S169" s="860"/>
      <c r="T169" s="863"/>
      <c r="U169" s="107" t="str">
        <f t="shared" si="5"/>
        <v/>
      </c>
      <c r="V169" s="758" t="str">
        <f>IF(C169="x","x",IF(C169="","",IF(OR(W169="NP",W169="DNF"),IF(W169="NP",MAX(W$12:W$309)+COUNTIF((W$12:W$309),MAX(W$12:W$309)),MAX(W$12:W$309)+COUNTIF((W$12:W$309),MAX(W$12:W$309))+COUNTIF((W$12:W$309),"NP")),W169)))</f>
        <v/>
      </c>
      <c r="W169" s="718" t="str">
        <f t="shared" si="6"/>
        <v/>
      </c>
      <c r="X169" s="718" t="str">
        <f>IF(A169="x","x",IF(C169="","",IF(OR(AND(U169="NP",U170="NP"),AND(U169="DNF",U170="DNF")),U169,IF(AND(U169="NP",U170="DNF"),U169,IF(AND(U169="DNF",U170="NP"),U170,MIN(U169,U170))))))</f>
        <v/>
      </c>
    </row>
    <row r="170" spans="1:24" ht="19.899999999999999" customHeight="1" thickBot="1" x14ac:dyDescent="0.25">
      <c r="A170" s="744"/>
      <c r="B170" s="784"/>
      <c r="C170" s="786"/>
      <c r="D170" s="80" t="s">
        <v>53</v>
      </c>
      <c r="E170" s="84"/>
      <c r="F170" s="85"/>
      <c r="G170" s="177"/>
      <c r="H170" s="180" t="str">
        <f>IF($C169="","",IF(OR($E170="DNF",$F170="DNF",$G170="DNF"),"DNF",IF(OR($E170="NP",$F170="NP",$G170="NP"),"NP",IF(ISERROR(MEDIAN($E170:$G170)),"DNF",IF(COUNT($E170:$G170)&lt;3,MAX($E170:$G170),MEDIAN($E170:$G170))))))</f>
        <v/>
      </c>
      <c r="I170" s="864"/>
      <c r="J170" s="865"/>
      <c r="K170" s="866"/>
      <c r="L170" s="867"/>
      <c r="M170" s="865"/>
      <c r="N170" s="866"/>
      <c r="O170" s="867"/>
      <c r="P170" s="865"/>
      <c r="Q170" s="866"/>
      <c r="R170" s="867"/>
      <c r="S170" s="865"/>
      <c r="T170" s="868"/>
      <c r="U170" s="108" t="str">
        <f t="shared" si="5"/>
        <v/>
      </c>
      <c r="V170" s="759"/>
      <c r="W170" s="718"/>
      <c r="X170" s="718"/>
    </row>
    <row r="171" spans="1:24" ht="19.899999999999999" customHeight="1" x14ac:dyDescent="0.2">
      <c r="A171" s="744" t="str">
        <f>IF('Start - jaro'!M8="","","x")</f>
        <v/>
      </c>
      <c r="B171" s="787">
        <v>53</v>
      </c>
      <c r="C171" s="788" t="str">
        <f>IF('Start - jaro'!K8="","",'Start - jaro'!K8)</f>
        <v/>
      </c>
      <c r="D171" s="79" t="s">
        <v>52</v>
      </c>
      <c r="E171" s="82"/>
      <c r="F171" s="83"/>
      <c r="G171" s="173"/>
      <c r="H171" s="179" t="str">
        <f>IF($C171="","",IF(OR($E171="DNF",$F171="DNF",$G171="DNF"),"DNF",IF(OR($E171="NP",$F171="NP",$G171="NP"),"NP",IF(ISERROR(MEDIAN($E171:$G171)),"DNF",IF(COUNT($E171:$G171)&lt;3,MAX($E171:$G171),MEDIAN($E171:$G171))))))</f>
        <v/>
      </c>
      <c r="I171" s="859"/>
      <c r="J171" s="860"/>
      <c r="K171" s="861"/>
      <c r="L171" s="862"/>
      <c r="M171" s="860"/>
      <c r="N171" s="861"/>
      <c r="O171" s="862"/>
      <c r="P171" s="860"/>
      <c r="Q171" s="861"/>
      <c r="R171" s="862"/>
      <c r="S171" s="860"/>
      <c r="T171" s="863"/>
      <c r="U171" s="107" t="str">
        <f t="shared" si="5"/>
        <v/>
      </c>
      <c r="V171" s="758" t="str">
        <f>IF(C171="x","x",IF(C171="","",IF(OR(W171="NP",W171="DNF"),IF(W171="NP",MAX(W$12:W$309)+COUNTIF((W$12:W$309),MAX(W$12:W$309)),MAX(W$12:W$309)+COUNTIF((W$12:W$309),MAX(W$12:W$309))+COUNTIF((W$12:W$309),"NP")),W171)))</f>
        <v/>
      </c>
      <c r="W171" s="718" t="str">
        <f t="shared" si="6"/>
        <v/>
      </c>
      <c r="X171" s="718" t="str">
        <f>IF(A171="x","x",IF(C171="","",IF(OR(AND(U171="NP",U172="NP"),AND(U171="DNF",U172="DNF")),U171,IF(AND(U171="NP",U172="DNF"),U171,IF(AND(U171="DNF",U172="NP"),U172,MIN(U171,U172))))))</f>
        <v/>
      </c>
    </row>
    <row r="172" spans="1:24" ht="19.899999999999999" customHeight="1" thickBot="1" x14ac:dyDescent="0.25">
      <c r="A172" s="744"/>
      <c r="B172" s="784"/>
      <c r="C172" s="786"/>
      <c r="D172" s="80" t="s">
        <v>53</v>
      </c>
      <c r="E172" s="84"/>
      <c r="F172" s="85"/>
      <c r="G172" s="177"/>
      <c r="H172" s="180" t="str">
        <f>IF($C171="","",IF(OR($E172="DNF",$F172="DNF",$G172="DNF"),"DNF",IF(OR($E172="NP",$F172="NP",$G172="NP"),"NP",IF(ISERROR(MEDIAN($E172:$G172)),"DNF",IF(COUNT($E172:$G172)&lt;3,MAX($E172:$G172),MEDIAN($E172:$G172))))))</f>
        <v/>
      </c>
      <c r="I172" s="864"/>
      <c r="J172" s="865"/>
      <c r="K172" s="866"/>
      <c r="L172" s="867"/>
      <c r="M172" s="865"/>
      <c r="N172" s="866"/>
      <c r="O172" s="867"/>
      <c r="P172" s="865"/>
      <c r="Q172" s="866"/>
      <c r="R172" s="867"/>
      <c r="S172" s="865"/>
      <c r="T172" s="868"/>
      <c r="U172" s="108" t="str">
        <f t="shared" si="5"/>
        <v/>
      </c>
      <c r="V172" s="759"/>
      <c r="W172" s="718"/>
      <c r="X172" s="718"/>
    </row>
    <row r="173" spans="1:24" ht="19.899999999999999" customHeight="1" x14ac:dyDescent="0.2">
      <c r="A173" s="744" t="str">
        <f>IF('Start - jaro'!M9="","","x")</f>
        <v/>
      </c>
      <c r="B173" s="787">
        <v>54</v>
      </c>
      <c r="C173" s="788" t="str">
        <f>IF('Start - jaro'!K9="","",'Start - jaro'!K9)</f>
        <v/>
      </c>
      <c r="D173" s="79" t="s">
        <v>52</v>
      </c>
      <c r="E173" s="82"/>
      <c r="F173" s="83"/>
      <c r="G173" s="173"/>
      <c r="H173" s="179" t="str">
        <f>IF($C173="","",IF(OR($E173="DNF",$F173="DNF",$G173="DNF"),"DNF",IF(OR($E173="NP",$F173="NP",$G173="NP"),"NP",IF(ISERROR(MEDIAN($E173:$G173)),"DNF",IF(COUNT($E173:$G173)&lt;3,MAX($E173:$G173),MEDIAN($E173:$G173))))))</f>
        <v/>
      </c>
      <c r="I173" s="859"/>
      <c r="J173" s="860"/>
      <c r="K173" s="861"/>
      <c r="L173" s="862"/>
      <c r="M173" s="860"/>
      <c r="N173" s="861"/>
      <c r="O173" s="862"/>
      <c r="P173" s="860"/>
      <c r="Q173" s="861"/>
      <c r="R173" s="862"/>
      <c r="S173" s="860"/>
      <c r="T173" s="863"/>
      <c r="U173" s="107" t="str">
        <f t="shared" si="5"/>
        <v/>
      </c>
      <c r="V173" s="758" t="str">
        <f>IF(C173="x","x",IF(C173="","",IF(OR(W173="NP",W173="DNF"),IF(W173="NP",MAX(W$12:W$309)+COUNTIF((W$12:W$309),MAX(W$12:W$309)),MAX(W$12:W$309)+COUNTIF((W$12:W$309),MAX(W$12:W$309))+COUNTIF((W$12:W$309),"NP")),W173)))</f>
        <v/>
      </c>
      <c r="W173" s="718" t="str">
        <f t="shared" si="6"/>
        <v/>
      </c>
      <c r="X173" s="718" t="str">
        <f>IF(A173="x","x",IF(C173="","",IF(OR(AND(U173="NP",U174="NP"),AND(U173="DNF",U174="DNF")),U173,IF(AND(U173="NP",U174="DNF"),U173,IF(AND(U173="DNF",U174="NP"),U174,MIN(U173,U174))))))</f>
        <v/>
      </c>
    </row>
    <row r="174" spans="1:24" ht="19.899999999999999" customHeight="1" thickBot="1" x14ac:dyDescent="0.25">
      <c r="A174" s="744"/>
      <c r="B174" s="784"/>
      <c r="C174" s="786"/>
      <c r="D174" s="80" t="s">
        <v>53</v>
      </c>
      <c r="E174" s="84"/>
      <c r="F174" s="85"/>
      <c r="G174" s="177"/>
      <c r="H174" s="180" t="str">
        <f>IF($C173="","",IF(OR($E174="DNF",$F174="DNF",$G174="DNF"),"DNF",IF(OR($E174="NP",$F174="NP",$G174="NP"),"NP",IF(ISERROR(MEDIAN($E174:$G174)),"DNF",IF(COUNT($E174:$G174)&lt;3,MAX($E174:$G174),MEDIAN($E174:$G174))))))</f>
        <v/>
      </c>
      <c r="I174" s="864"/>
      <c r="J174" s="865"/>
      <c r="K174" s="866"/>
      <c r="L174" s="867"/>
      <c r="M174" s="865"/>
      <c r="N174" s="866"/>
      <c r="O174" s="867"/>
      <c r="P174" s="865"/>
      <c r="Q174" s="866"/>
      <c r="R174" s="867"/>
      <c r="S174" s="865"/>
      <c r="T174" s="868"/>
      <c r="U174" s="108" t="str">
        <f t="shared" si="5"/>
        <v/>
      </c>
      <c r="V174" s="759"/>
      <c r="W174" s="718"/>
      <c r="X174" s="718"/>
    </row>
    <row r="175" spans="1:24" ht="19.899999999999999" customHeight="1" x14ac:dyDescent="0.2">
      <c r="A175" s="744" t="str">
        <f>IF('Start - jaro'!M10="","","x")</f>
        <v/>
      </c>
      <c r="B175" s="787">
        <v>55</v>
      </c>
      <c r="C175" s="788" t="str">
        <f>IF('Start - jaro'!K10="","",'Start - jaro'!K10)</f>
        <v/>
      </c>
      <c r="D175" s="79" t="s">
        <v>52</v>
      </c>
      <c r="E175" s="82"/>
      <c r="F175" s="83"/>
      <c r="G175" s="173"/>
      <c r="H175" s="179" t="str">
        <f>IF($C175="","",IF(OR($E175="DNF",$F175="DNF",$G175="DNF"),"DNF",IF(OR($E175="NP",$F175="NP",$G175="NP"),"NP",IF(ISERROR(MEDIAN($E175:$G175)),"DNF",IF(COUNT($E175:$G175)&lt;3,MAX($E175:$G175),MEDIAN($E175:$G175))))))</f>
        <v/>
      </c>
      <c r="I175" s="859"/>
      <c r="J175" s="860"/>
      <c r="K175" s="861"/>
      <c r="L175" s="862"/>
      <c r="M175" s="860"/>
      <c r="N175" s="861"/>
      <c r="O175" s="862"/>
      <c r="P175" s="860"/>
      <c r="Q175" s="861"/>
      <c r="R175" s="862"/>
      <c r="S175" s="860"/>
      <c r="T175" s="863"/>
      <c r="U175" s="107" t="str">
        <f t="shared" si="5"/>
        <v/>
      </c>
      <c r="V175" s="758" t="str">
        <f>IF(C175="x","x",IF(C175="","",IF(OR(W175="NP",W175="DNF"),IF(W175="NP",MAX(W$12:W$309)+COUNTIF((W$12:W$309),MAX(W$12:W$309)),MAX(W$12:W$309)+COUNTIF((W$12:W$309),MAX(W$12:W$309))+COUNTIF((W$12:W$309),"NP")),W175)))</f>
        <v/>
      </c>
      <c r="W175" s="718" t="str">
        <f t="shared" si="6"/>
        <v/>
      </c>
      <c r="X175" s="718" t="str">
        <f>IF(A175="x","x",IF(C175="","",IF(OR(AND(U175="NP",U176="NP"),AND(U175="DNF",U176="DNF")),U175,IF(AND(U175="NP",U176="DNF"),U175,IF(AND(U175="DNF",U176="NP"),U176,MIN(U175,U176))))))</f>
        <v/>
      </c>
    </row>
    <row r="176" spans="1:24" ht="19.899999999999999" customHeight="1" thickBot="1" x14ac:dyDescent="0.25">
      <c r="A176" s="744"/>
      <c r="B176" s="784"/>
      <c r="C176" s="786"/>
      <c r="D176" s="80" t="s">
        <v>53</v>
      </c>
      <c r="E176" s="84"/>
      <c r="F176" s="85"/>
      <c r="G176" s="177"/>
      <c r="H176" s="180" t="str">
        <f>IF($C175="","",IF(OR($E176="DNF",$F176="DNF",$G176="DNF"),"DNF",IF(OR($E176="NP",$F176="NP",$G176="NP"),"NP",IF(ISERROR(MEDIAN($E176:$G176)),"DNF",IF(COUNT($E176:$G176)&lt;3,MAX($E176:$G176),MEDIAN($E176:$G176))))))</f>
        <v/>
      </c>
      <c r="I176" s="864"/>
      <c r="J176" s="865"/>
      <c r="K176" s="866"/>
      <c r="L176" s="867"/>
      <c r="M176" s="865"/>
      <c r="N176" s="866"/>
      <c r="O176" s="867"/>
      <c r="P176" s="865"/>
      <c r="Q176" s="866"/>
      <c r="R176" s="867"/>
      <c r="S176" s="865"/>
      <c r="T176" s="868"/>
      <c r="U176" s="108" t="str">
        <f t="shared" si="5"/>
        <v/>
      </c>
      <c r="V176" s="759"/>
      <c r="W176" s="718"/>
      <c r="X176" s="718"/>
    </row>
    <row r="177" spans="1:24" ht="19.899999999999999" customHeight="1" x14ac:dyDescent="0.2">
      <c r="A177" s="744" t="str">
        <f>IF('Start - jaro'!M11="","","x")</f>
        <v/>
      </c>
      <c r="B177" s="787">
        <v>56</v>
      </c>
      <c r="C177" s="788" t="str">
        <f>IF('Start - jaro'!K11="","",'Start - jaro'!K11)</f>
        <v/>
      </c>
      <c r="D177" s="79" t="s">
        <v>52</v>
      </c>
      <c r="E177" s="82"/>
      <c r="F177" s="83"/>
      <c r="G177" s="173"/>
      <c r="H177" s="179" t="str">
        <f>IF($C177="","",IF(OR($E177="DNF",$F177="DNF",$G177="DNF"),"DNF",IF(OR($E177="NP",$F177="NP",$G177="NP"),"NP",IF(ISERROR(MEDIAN($E177:$G177)),"DNF",IF(COUNT($E177:$G177)&lt;3,MAX($E177:$G177),MEDIAN($E177:$G177))))))</f>
        <v/>
      </c>
      <c r="I177" s="859"/>
      <c r="J177" s="860"/>
      <c r="K177" s="861"/>
      <c r="L177" s="862"/>
      <c r="M177" s="860"/>
      <c r="N177" s="861"/>
      <c r="O177" s="862"/>
      <c r="P177" s="860"/>
      <c r="Q177" s="861"/>
      <c r="R177" s="862"/>
      <c r="S177" s="860"/>
      <c r="T177" s="863"/>
      <c r="U177" s="107" t="str">
        <f t="shared" si="5"/>
        <v/>
      </c>
      <c r="V177" s="758" t="str">
        <f>IF(C177="x","x",IF(C177="","",IF(OR(W177="NP",W177="DNF"),IF(W177="NP",MAX(W$12:W$309)+COUNTIF((W$12:W$309),MAX(W$12:W$309)),MAX(W$12:W$309)+COUNTIF((W$12:W$309),MAX(W$12:W$309))+COUNTIF((W$12:W$309),"NP")),W177)))</f>
        <v/>
      </c>
      <c r="W177" s="718" t="str">
        <f t="shared" si="6"/>
        <v/>
      </c>
      <c r="X177" s="718" t="str">
        <f>IF(A177="x","x",IF(C177="","",IF(OR(AND(U177="NP",U178="NP"),AND(U177="DNF",U178="DNF")),U177,IF(AND(U177="NP",U178="DNF"),U177,IF(AND(U177="DNF",U178="NP"),U178,MIN(U177,U178))))))</f>
        <v/>
      </c>
    </row>
    <row r="178" spans="1:24" ht="19.899999999999999" customHeight="1" thickBot="1" x14ac:dyDescent="0.25">
      <c r="A178" s="744"/>
      <c r="B178" s="784"/>
      <c r="C178" s="786"/>
      <c r="D178" s="80" t="s">
        <v>53</v>
      </c>
      <c r="E178" s="84"/>
      <c r="F178" s="85"/>
      <c r="G178" s="177"/>
      <c r="H178" s="180" t="str">
        <f>IF($C177="","",IF(OR($E178="DNF",$F178="DNF",$G178="DNF"),"DNF",IF(OR($E178="NP",$F178="NP",$G178="NP"),"NP",IF(ISERROR(MEDIAN($E178:$G178)),"DNF",IF(COUNT($E178:$G178)&lt;3,MAX($E178:$G178),MEDIAN($E178:$G178))))))</f>
        <v/>
      </c>
      <c r="I178" s="864"/>
      <c r="J178" s="865"/>
      <c r="K178" s="866"/>
      <c r="L178" s="867"/>
      <c r="M178" s="865"/>
      <c r="N178" s="866"/>
      <c r="O178" s="867"/>
      <c r="P178" s="865"/>
      <c r="Q178" s="866"/>
      <c r="R178" s="867"/>
      <c r="S178" s="865"/>
      <c r="T178" s="868"/>
      <c r="U178" s="108" t="str">
        <f t="shared" si="5"/>
        <v/>
      </c>
      <c r="V178" s="759"/>
      <c r="W178" s="718"/>
      <c r="X178" s="718"/>
    </row>
    <row r="179" spans="1:24" ht="19.899999999999999" customHeight="1" x14ac:dyDescent="0.2">
      <c r="A179" s="744" t="str">
        <f>IF('Start - jaro'!M12="","","x")</f>
        <v/>
      </c>
      <c r="B179" s="787">
        <v>57</v>
      </c>
      <c r="C179" s="788" t="str">
        <f>IF('Start - jaro'!K12="","",'Start - jaro'!K12)</f>
        <v/>
      </c>
      <c r="D179" s="79" t="s">
        <v>52</v>
      </c>
      <c r="E179" s="82"/>
      <c r="F179" s="83"/>
      <c r="G179" s="173"/>
      <c r="H179" s="179" t="str">
        <f>IF($C179="","",IF(OR($E179="DNF",$F179="DNF",$G179="DNF"),"DNF",IF(OR($E179="NP",$F179="NP",$G179="NP"),"NP",IF(ISERROR(MEDIAN($E179:$G179)),"DNF",IF(COUNT($E179:$G179)&lt;3,MAX($E179:$G179),MEDIAN($E179:$G179))))))</f>
        <v/>
      </c>
      <c r="I179" s="859"/>
      <c r="J179" s="860"/>
      <c r="K179" s="861"/>
      <c r="L179" s="862"/>
      <c r="M179" s="860"/>
      <c r="N179" s="861"/>
      <c r="O179" s="862"/>
      <c r="P179" s="860"/>
      <c r="Q179" s="861"/>
      <c r="R179" s="862"/>
      <c r="S179" s="860"/>
      <c r="T179" s="863"/>
      <c r="U179" s="107" t="str">
        <f t="shared" si="5"/>
        <v/>
      </c>
      <c r="V179" s="758" t="str">
        <f>IF(C179="x","x",IF(C179="","",IF(OR(W179="NP",W179="DNF"),IF(W179="NP",MAX(W$12:W$309)+COUNTIF((W$12:W$309),MAX(W$12:W$309)),MAX(W$12:W$309)+COUNTIF((W$12:W$309),MAX(W$12:W$309))+COUNTIF((W$12:W$309),"NP")),W179)))</f>
        <v/>
      </c>
      <c r="W179" s="718" t="str">
        <f t="shared" si="6"/>
        <v/>
      </c>
      <c r="X179" s="718" t="str">
        <f>IF(A179="x","x",IF(C179="","",IF(OR(AND(U179="NP",U180="NP"),AND(U179="DNF",U180="DNF")),U179,IF(AND(U179="NP",U180="DNF"),U179,IF(AND(U179="DNF",U180="NP"),U180,MIN(U179,U180))))))</f>
        <v/>
      </c>
    </row>
    <row r="180" spans="1:24" ht="19.899999999999999" customHeight="1" thickBot="1" x14ac:dyDescent="0.25">
      <c r="A180" s="744"/>
      <c r="B180" s="784"/>
      <c r="C180" s="786"/>
      <c r="D180" s="80" t="s">
        <v>53</v>
      </c>
      <c r="E180" s="84"/>
      <c r="F180" s="85"/>
      <c r="G180" s="177"/>
      <c r="H180" s="180" t="str">
        <f>IF($C179="","",IF(OR($E180="DNF",$F180="DNF",$G180="DNF"),"DNF",IF(OR($E180="NP",$F180="NP",$G180="NP"),"NP",IF(ISERROR(MEDIAN($E180:$G180)),"DNF",IF(COUNT($E180:$G180)&lt;3,MAX($E180:$G180),MEDIAN($E180:$G180))))))</f>
        <v/>
      </c>
      <c r="I180" s="864"/>
      <c r="J180" s="865"/>
      <c r="K180" s="866"/>
      <c r="L180" s="867"/>
      <c r="M180" s="865"/>
      <c r="N180" s="866"/>
      <c r="O180" s="867"/>
      <c r="P180" s="865"/>
      <c r="Q180" s="866"/>
      <c r="R180" s="867"/>
      <c r="S180" s="865"/>
      <c r="T180" s="868"/>
      <c r="U180" s="108" t="str">
        <f t="shared" si="5"/>
        <v/>
      </c>
      <c r="V180" s="759"/>
      <c r="W180" s="718"/>
      <c r="X180" s="718"/>
    </row>
    <row r="181" spans="1:24" ht="19.899999999999999" customHeight="1" x14ac:dyDescent="0.2">
      <c r="A181" s="744" t="str">
        <f>IF('Start - jaro'!M13="","","x")</f>
        <v/>
      </c>
      <c r="B181" s="787">
        <v>58</v>
      </c>
      <c r="C181" s="788" t="str">
        <f>IF('Start - jaro'!K13="","",'Start - jaro'!K13)</f>
        <v/>
      </c>
      <c r="D181" s="79" t="s">
        <v>52</v>
      </c>
      <c r="E181" s="82"/>
      <c r="F181" s="83"/>
      <c r="G181" s="173"/>
      <c r="H181" s="179" t="str">
        <f>IF($C181="","",IF(OR($E181="DNF",$F181="DNF",$G181="DNF"),"DNF",IF(OR($E181="NP",$F181="NP",$G181="NP"),"NP",IF(ISERROR(MEDIAN($E181:$G181)),"DNF",IF(COUNT($E181:$G181)&lt;3,MAX($E181:$G181),MEDIAN($E181:$G181))))))</f>
        <v/>
      </c>
      <c r="I181" s="859"/>
      <c r="J181" s="860"/>
      <c r="K181" s="861"/>
      <c r="L181" s="862"/>
      <c r="M181" s="860"/>
      <c r="N181" s="861"/>
      <c r="O181" s="862"/>
      <c r="P181" s="860"/>
      <c r="Q181" s="861"/>
      <c r="R181" s="862"/>
      <c r="S181" s="860"/>
      <c r="T181" s="863"/>
      <c r="U181" s="107" t="str">
        <f t="shared" si="5"/>
        <v/>
      </c>
      <c r="V181" s="758" t="str">
        <f>IF(C181="x","x",IF(C181="","",IF(OR(W181="NP",W181="DNF"),IF(W181="NP",MAX(W$12:W$309)+COUNTIF((W$12:W$309),MAX(W$12:W$309)),MAX(W$12:W$309)+COUNTIF((W$12:W$309),MAX(W$12:W$309))+COUNTIF((W$12:W$309),"NP")),W181)))</f>
        <v/>
      </c>
      <c r="W181" s="718" t="str">
        <f t="shared" si="6"/>
        <v/>
      </c>
      <c r="X181" s="718" t="str">
        <f>IF(A181="x","x",IF(C181="","",IF(OR(AND(U181="NP",U182="NP"),AND(U181="DNF",U182="DNF")),U181,IF(AND(U181="NP",U182="DNF"),U181,IF(AND(U181="DNF",U182="NP"),U182,MIN(U181,U182))))))</f>
        <v/>
      </c>
    </row>
    <row r="182" spans="1:24" ht="19.899999999999999" customHeight="1" thickBot="1" x14ac:dyDescent="0.25">
      <c r="A182" s="744"/>
      <c r="B182" s="784"/>
      <c r="C182" s="786"/>
      <c r="D182" s="80" t="s">
        <v>53</v>
      </c>
      <c r="E182" s="84"/>
      <c r="F182" s="85"/>
      <c r="G182" s="177"/>
      <c r="H182" s="180" t="str">
        <f>IF($C181="","",IF(OR($E182="DNF",$F182="DNF",$G182="DNF"),"DNF",IF(OR($E182="NP",$F182="NP",$G182="NP"),"NP",IF(ISERROR(MEDIAN($E182:$G182)),"DNF",IF(COUNT($E182:$G182)&lt;3,MAX($E182:$G182),MEDIAN($E182:$G182))))))</f>
        <v/>
      </c>
      <c r="I182" s="864"/>
      <c r="J182" s="865"/>
      <c r="K182" s="866"/>
      <c r="L182" s="867"/>
      <c r="M182" s="865"/>
      <c r="N182" s="866"/>
      <c r="O182" s="867"/>
      <c r="P182" s="865"/>
      <c r="Q182" s="866"/>
      <c r="R182" s="867"/>
      <c r="S182" s="865"/>
      <c r="T182" s="868"/>
      <c r="U182" s="108" t="str">
        <f t="shared" si="5"/>
        <v/>
      </c>
      <c r="V182" s="759"/>
      <c r="W182" s="718"/>
      <c r="X182" s="718"/>
    </row>
    <row r="183" spans="1:24" ht="19.899999999999999" customHeight="1" x14ac:dyDescent="0.2">
      <c r="A183" s="744" t="str">
        <f>IF('Start - jaro'!M14="","","x")</f>
        <v/>
      </c>
      <c r="B183" s="787">
        <v>59</v>
      </c>
      <c r="C183" s="788" t="str">
        <f>IF('Start - jaro'!K14="","",'Start - jaro'!K14)</f>
        <v/>
      </c>
      <c r="D183" s="79" t="s">
        <v>52</v>
      </c>
      <c r="E183" s="82"/>
      <c r="F183" s="83"/>
      <c r="G183" s="173"/>
      <c r="H183" s="179" t="str">
        <f>IF($C183="","",IF(OR($E183="DNF",$F183="DNF",$G183="DNF"),"DNF",IF(OR($E183="NP",$F183="NP",$G183="NP"),"NP",IF(ISERROR(MEDIAN($E183:$G183)),"DNF",IF(COUNT($E183:$G183)&lt;3,MAX($E183:$G183),MEDIAN($E183:$G183))))))</f>
        <v/>
      </c>
      <c r="I183" s="859"/>
      <c r="J183" s="860"/>
      <c r="K183" s="861"/>
      <c r="L183" s="862"/>
      <c r="M183" s="860"/>
      <c r="N183" s="861"/>
      <c r="O183" s="862"/>
      <c r="P183" s="860"/>
      <c r="Q183" s="861"/>
      <c r="R183" s="862"/>
      <c r="S183" s="860"/>
      <c r="T183" s="863"/>
      <c r="U183" s="107" t="str">
        <f t="shared" si="5"/>
        <v/>
      </c>
      <c r="V183" s="758" t="str">
        <f>IF(C183="x","x",IF(C183="","",IF(OR(W183="NP",W183="DNF"),IF(W183="NP",MAX(W$12:W$309)+COUNTIF((W$12:W$309),MAX(W$12:W$309)),MAX(W$12:W$309)+COUNTIF((W$12:W$309),MAX(W$12:W$309))+COUNTIF((W$12:W$309),"NP")),W183)))</f>
        <v/>
      </c>
      <c r="W183" s="718" t="str">
        <f t="shared" si="6"/>
        <v/>
      </c>
      <c r="X183" s="718" t="str">
        <f>IF(A183="x","x",IF(C183="","",IF(OR(AND(U183="NP",U184="NP"),AND(U183="DNF",U184="DNF")),U183,IF(AND(U183="NP",U184="DNF"),U183,IF(AND(U183="DNF",U184="NP"),U184,MIN(U183,U184))))))</f>
        <v/>
      </c>
    </row>
    <row r="184" spans="1:24" ht="19.899999999999999" customHeight="1" thickBot="1" x14ac:dyDescent="0.25">
      <c r="A184" s="744"/>
      <c r="B184" s="784"/>
      <c r="C184" s="786"/>
      <c r="D184" s="80" t="s">
        <v>53</v>
      </c>
      <c r="E184" s="84"/>
      <c r="F184" s="85"/>
      <c r="G184" s="177"/>
      <c r="H184" s="180" t="str">
        <f>IF($C183="","",IF(OR($E184="DNF",$F184="DNF",$G184="DNF"),"DNF",IF(OR($E184="NP",$F184="NP",$G184="NP"),"NP",IF(ISERROR(MEDIAN($E184:$G184)),"DNF",IF(COUNT($E184:$G184)&lt;3,MAX($E184:$G184),MEDIAN($E184:$G184))))))</f>
        <v/>
      </c>
      <c r="I184" s="864"/>
      <c r="J184" s="865"/>
      <c r="K184" s="866"/>
      <c r="L184" s="867"/>
      <c r="M184" s="865"/>
      <c r="N184" s="866"/>
      <c r="O184" s="867"/>
      <c r="P184" s="865"/>
      <c r="Q184" s="866"/>
      <c r="R184" s="867"/>
      <c r="S184" s="865"/>
      <c r="T184" s="868"/>
      <c r="U184" s="108" t="str">
        <f t="shared" si="5"/>
        <v/>
      </c>
      <c r="V184" s="759"/>
      <c r="W184" s="718"/>
      <c r="X184" s="718"/>
    </row>
    <row r="185" spans="1:24" ht="19.899999999999999" customHeight="1" x14ac:dyDescent="0.2">
      <c r="A185" s="744" t="str">
        <f>IF('Start - jaro'!M15="","","x")</f>
        <v/>
      </c>
      <c r="B185" s="783">
        <v>60</v>
      </c>
      <c r="C185" s="785" t="str">
        <f>IF('Start - jaro'!K15="","",'Start - jaro'!K15)</f>
        <v/>
      </c>
      <c r="D185" s="81" t="s">
        <v>52</v>
      </c>
      <c r="E185" s="86"/>
      <c r="F185" s="87"/>
      <c r="G185" s="178"/>
      <c r="H185" s="179" t="str">
        <f>IF($C185="","",IF(OR($E185="DNF",$F185="DNF",$G185="DNF"),"DNF",IF(OR($E185="NP",$F185="NP",$G185="NP"),"NP",IF(ISERROR(MEDIAN($E185:$G185)),"DNF",IF(COUNT($E185:$G185)&lt;3,MAX($E185:$G185),MEDIAN($E185:$G185))))))</f>
        <v/>
      </c>
      <c r="I185" s="859"/>
      <c r="J185" s="860"/>
      <c r="K185" s="861"/>
      <c r="L185" s="862"/>
      <c r="M185" s="860"/>
      <c r="N185" s="861"/>
      <c r="O185" s="862"/>
      <c r="P185" s="860"/>
      <c r="Q185" s="861"/>
      <c r="R185" s="862"/>
      <c r="S185" s="860"/>
      <c r="T185" s="863"/>
      <c r="U185" s="107" t="str">
        <f t="shared" si="5"/>
        <v/>
      </c>
      <c r="V185" s="758" t="str">
        <f>IF(C185="x","x",IF(C185="","",IF(OR(W185="NP",W185="DNF"),IF(W185="NP",MAX(W$12:W$309)+COUNTIF((W$12:W$309),MAX(W$12:W$309)),MAX(W$12:W$309)+COUNTIF((W$12:W$309),MAX(W$12:W$309))+COUNTIF((W$12:W$309),"NP")),W185)))</f>
        <v/>
      </c>
      <c r="W185" s="718" t="str">
        <f t="shared" si="6"/>
        <v/>
      </c>
      <c r="X185" s="718" t="str">
        <f>IF(A185="x","x",IF(C185="","",IF(OR(AND(U185="NP",U186="NP"),AND(U185="DNF",U186="DNF")),U185,IF(AND(U185="NP",U186="DNF"),U185,IF(AND(U185="DNF",U186="NP"),U186,MIN(U185,U186))))))</f>
        <v/>
      </c>
    </row>
    <row r="186" spans="1:24" ht="19.899999999999999" customHeight="1" thickBot="1" x14ac:dyDescent="0.25">
      <c r="A186" s="744"/>
      <c r="B186" s="784"/>
      <c r="C186" s="786"/>
      <c r="D186" s="80" t="s">
        <v>53</v>
      </c>
      <c r="E186" s="84"/>
      <c r="F186" s="85"/>
      <c r="G186" s="177"/>
      <c r="H186" s="180" t="str">
        <f>IF($C185="","",IF(OR($E186="DNF",$F186="DNF",$G186="DNF"),"DNF",IF(OR($E186="NP",$F186="NP",$G186="NP"),"NP",IF(ISERROR(MEDIAN($E186:$G186)),"DNF",IF(COUNT($E186:$G186)&lt;3,MAX($E186:$G186),MEDIAN($E186:$G186))))))</f>
        <v/>
      </c>
      <c r="I186" s="864"/>
      <c r="J186" s="865"/>
      <c r="K186" s="866"/>
      <c r="L186" s="867"/>
      <c r="M186" s="865"/>
      <c r="N186" s="866"/>
      <c r="O186" s="867"/>
      <c r="P186" s="865"/>
      <c r="Q186" s="866"/>
      <c r="R186" s="867"/>
      <c r="S186" s="865"/>
      <c r="T186" s="868"/>
      <c r="U186" s="108" t="str">
        <f t="shared" si="5"/>
        <v/>
      </c>
      <c r="V186" s="759"/>
      <c r="W186" s="718"/>
      <c r="X186" s="718"/>
    </row>
    <row r="187" spans="1:24" ht="15" customHeight="1" x14ac:dyDescent="0.2">
      <c r="B187" s="745" t="s">
        <v>32</v>
      </c>
      <c r="C187" s="746"/>
      <c r="D187" s="746"/>
      <c r="E187" s="746"/>
      <c r="F187" s="746"/>
      <c r="G187" s="746"/>
      <c r="H187" s="746"/>
      <c r="I187" s="746"/>
      <c r="J187" s="746"/>
      <c r="K187" s="746"/>
      <c r="L187" s="746"/>
      <c r="M187" s="746"/>
      <c r="N187" s="746"/>
      <c r="O187" s="746"/>
      <c r="P187" s="749"/>
      <c r="Q187" s="749"/>
      <c r="R187" s="749"/>
      <c r="S187" s="749"/>
      <c r="T187" s="749"/>
      <c r="U187" s="749"/>
      <c r="V187" s="750"/>
    </row>
    <row r="188" spans="1:24" ht="15" customHeight="1" x14ac:dyDescent="0.2">
      <c r="B188" s="747"/>
      <c r="C188" s="748"/>
      <c r="D188" s="748"/>
      <c r="E188" s="748"/>
      <c r="F188" s="748"/>
      <c r="G188" s="748"/>
      <c r="H188" s="748"/>
      <c r="I188" s="748"/>
      <c r="J188" s="748"/>
      <c r="K188" s="748"/>
      <c r="L188" s="748"/>
      <c r="M188" s="748"/>
      <c r="N188" s="748"/>
      <c r="O188" s="748"/>
      <c r="P188" s="751"/>
      <c r="Q188" s="751"/>
      <c r="R188" s="751"/>
      <c r="S188" s="751"/>
      <c r="T188" s="751"/>
      <c r="U188" s="751"/>
      <c r="V188" s="752"/>
    </row>
    <row r="189" spans="1:24" ht="15" customHeight="1" x14ac:dyDescent="0.2">
      <c r="B189" s="747"/>
      <c r="C189" s="748"/>
      <c r="D189" s="748"/>
      <c r="E189" s="748"/>
      <c r="F189" s="748"/>
      <c r="G189" s="748"/>
      <c r="H189" s="748"/>
      <c r="I189" s="748"/>
      <c r="J189" s="748"/>
      <c r="K189" s="748"/>
      <c r="L189" s="748"/>
      <c r="M189" s="748"/>
      <c r="N189" s="748"/>
      <c r="O189" s="748"/>
      <c r="P189" s="751"/>
      <c r="Q189" s="751"/>
      <c r="R189" s="751"/>
      <c r="S189" s="751"/>
      <c r="T189" s="751"/>
      <c r="U189" s="751"/>
      <c r="V189" s="752"/>
    </row>
    <row r="190" spans="1:24" ht="19.899999999999999" customHeight="1" thickBot="1" x14ac:dyDescent="0.25">
      <c r="B190" s="825" t="s">
        <v>94</v>
      </c>
      <c r="C190" s="826"/>
      <c r="D190" s="826"/>
      <c r="E190" s="826"/>
      <c r="F190" s="826"/>
      <c r="G190" s="826"/>
      <c r="H190" s="826"/>
      <c r="I190" s="826"/>
      <c r="J190" s="826"/>
      <c r="K190" s="826"/>
      <c r="L190" s="826"/>
      <c r="M190" s="826"/>
      <c r="N190" s="826"/>
      <c r="O190" s="827"/>
      <c r="P190" s="817"/>
      <c r="Q190" s="817"/>
      <c r="R190" s="817"/>
      <c r="S190" s="817"/>
      <c r="T190" s="817"/>
      <c r="U190" s="817"/>
      <c r="V190" s="818"/>
    </row>
    <row r="191" spans="1:24" ht="15" customHeight="1" x14ac:dyDescent="0.2">
      <c r="B191" s="828" t="s">
        <v>57</v>
      </c>
      <c r="C191" s="829"/>
      <c r="D191" s="830"/>
      <c r="E191" s="831" t="s">
        <v>33</v>
      </c>
      <c r="F191" s="832"/>
      <c r="G191" s="832"/>
      <c r="H191" s="769"/>
      <c r="I191" s="833" t="s">
        <v>34</v>
      </c>
      <c r="J191" s="834"/>
      <c r="K191" s="834"/>
      <c r="L191" s="834"/>
      <c r="M191" s="834"/>
      <c r="N191" s="834"/>
      <c r="O191" s="834"/>
      <c r="P191" s="834"/>
      <c r="Q191" s="834"/>
      <c r="R191" s="834"/>
      <c r="S191" s="834"/>
      <c r="T191" s="835"/>
      <c r="U191" s="836" t="s">
        <v>35</v>
      </c>
      <c r="V191" s="837"/>
    </row>
    <row r="192" spans="1:24" ht="15" customHeight="1" x14ac:dyDescent="0.2">
      <c r="B192" s="732"/>
      <c r="C192" s="733"/>
      <c r="D192" s="734"/>
      <c r="E192" s="767"/>
      <c r="F192" s="768"/>
      <c r="G192" s="768"/>
      <c r="H192" s="769"/>
      <c r="I192" s="850" t="s">
        <v>58</v>
      </c>
      <c r="J192" s="839"/>
      <c r="K192" s="840"/>
      <c r="L192" s="838" t="s">
        <v>59</v>
      </c>
      <c r="M192" s="839"/>
      <c r="N192" s="840"/>
      <c r="O192" s="838" t="s">
        <v>60</v>
      </c>
      <c r="P192" s="839"/>
      <c r="Q192" s="840"/>
      <c r="R192" s="838"/>
      <c r="S192" s="839"/>
      <c r="T192" s="847"/>
      <c r="U192" s="760"/>
      <c r="V192" s="719"/>
    </row>
    <row r="193" spans="1:24" ht="15" customHeight="1" x14ac:dyDescent="0.2">
      <c r="B193" s="732"/>
      <c r="C193" s="733"/>
      <c r="D193" s="734"/>
      <c r="E193" s="770"/>
      <c r="F193" s="771"/>
      <c r="G193" s="771"/>
      <c r="H193" s="772"/>
      <c r="I193" s="851"/>
      <c r="J193" s="842"/>
      <c r="K193" s="843"/>
      <c r="L193" s="841"/>
      <c r="M193" s="842"/>
      <c r="N193" s="843"/>
      <c r="O193" s="841"/>
      <c r="P193" s="842"/>
      <c r="Q193" s="843"/>
      <c r="R193" s="841"/>
      <c r="S193" s="842"/>
      <c r="T193" s="848"/>
      <c r="U193" s="725" t="s">
        <v>43</v>
      </c>
      <c r="V193" s="727" t="s">
        <v>44</v>
      </c>
    </row>
    <row r="194" spans="1:24" ht="15" customHeight="1" x14ac:dyDescent="0.2">
      <c r="B194" s="853" t="str">
        <f>"KATEGORIE: "&amp;'Start - podzim'!$N$2</f>
        <v>KATEGORIE: STARŠÍ</v>
      </c>
      <c r="C194" s="854"/>
      <c r="D194" s="855"/>
      <c r="E194" s="725" t="s">
        <v>45</v>
      </c>
      <c r="F194" s="721" t="s">
        <v>46</v>
      </c>
      <c r="G194" s="721" t="s">
        <v>47</v>
      </c>
      <c r="H194" s="727" t="s">
        <v>48</v>
      </c>
      <c r="I194" s="851"/>
      <c r="J194" s="842"/>
      <c r="K194" s="843"/>
      <c r="L194" s="841"/>
      <c r="M194" s="842"/>
      <c r="N194" s="843"/>
      <c r="O194" s="841"/>
      <c r="P194" s="842"/>
      <c r="Q194" s="843"/>
      <c r="R194" s="841"/>
      <c r="S194" s="842"/>
      <c r="T194" s="848"/>
      <c r="U194" s="725"/>
      <c r="V194" s="727"/>
    </row>
    <row r="195" spans="1:24" ht="15" customHeight="1" x14ac:dyDescent="0.2">
      <c r="B195" s="856"/>
      <c r="C195" s="857"/>
      <c r="D195" s="858"/>
      <c r="E195" s="725"/>
      <c r="F195" s="721"/>
      <c r="G195" s="721"/>
      <c r="H195" s="727"/>
      <c r="I195" s="851"/>
      <c r="J195" s="842"/>
      <c r="K195" s="843"/>
      <c r="L195" s="841"/>
      <c r="M195" s="842"/>
      <c r="N195" s="843"/>
      <c r="O195" s="841"/>
      <c r="P195" s="842"/>
      <c r="Q195" s="843"/>
      <c r="R195" s="841"/>
      <c r="S195" s="842"/>
      <c r="T195" s="848"/>
      <c r="U195" s="725"/>
      <c r="V195" s="727"/>
    </row>
    <row r="196" spans="1:24" ht="16.899999999999999" customHeight="1" x14ac:dyDescent="0.2">
      <c r="B196" s="760" t="s">
        <v>49</v>
      </c>
      <c r="C196" s="762" t="s">
        <v>50</v>
      </c>
      <c r="D196" s="719" t="s">
        <v>51</v>
      </c>
      <c r="E196" s="725"/>
      <c r="F196" s="721"/>
      <c r="G196" s="721"/>
      <c r="H196" s="727"/>
      <c r="I196" s="851"/>
      <c r="J196" s="842"/>
      <c r="K196" s="843"/>
      <c r="L196" s="841"/>
      <c r="M196" s="842"/>
      <c r="N196" s="843"/>
      <c r="O196" s="841"/>
      <c r="P196" s="842"/>
      <c r="Q196" s="843"/>
      <c r="R196" s="841"/>
      <c r="S196" s="842"/>
      <c r="T196" s="848"/>
      <c r="U196" s="725"/>
      <c r="V196" s="727"/>
    </row>
    <row r="197" spans="1:24" ht="16.899999999999999" customHeight="1" thickBot="1" x14ac:dyDescent="0.25">
      <c r="B197" s="761"/>
      <c r="C197" s="763"/>
      <c r="D197" s="720"/>
      <c r="E197" s="726"/>
      <c r="F197" s="722"/>
      <c r="G197" s="722"/>
      <c r="H197" s="728"/>
      <c r="I197" s="852"/>
      <c r="J197" s="845"/>
      <c r="K197" s="846"/>
      <c r="L197" s="844"/>
      <c r="M197" s="845"/>
      <c r="N197" s="846"/>
      <c r="O197" s="844"/>
      <c r="P197" s="845"/>
      <c r="Q197" s="846"/>
      <c r="R197" s="844"/>
      <c r="S197" s="845"/>
      <c r="T197" s="849"/>
      <c r="U197" s="726"/>
      <c r="V197" s="728"/>
    </row>
    <row r="198" spans="1:24" ht="19.899999999999999" customHeight="1" x14ac:dyDescent="0.2">
      <c r="A198" s="744" t="str">
        <f>IF('Start - jaro'!M16="","","x")</f>
        <v/>
      </c>
      <c r="B198" s="787">
        <v>61</v>
      </c>
      <c r="C198" s="756" t="str">
        <f>IF('Start - jaro'!K16="","",'Start - jaro'!K16)</f>
        <v/>
      </c>
      <c r="D198" s="79" t="s">
        <v>52</v>
      </c>
      <c r="E198" s="82"/>
      <c r="F198" s="83"/>
      <c r="G198" s="173"/>
      <c r="H198" s="179" t="str">
        <f>IF($C198="","",IF(OR($E198="DNF",$F198="DNF",$G198="DNF"),"DNF",IF(OR($E198="NP",$F198="NP",$G198="NP"),"NP",IF(ISERROR(MEDIAN($E198:$G198)),"DNF",IF(COUNT($E198:$G198)&lt;3,MAX($E198:$G198),MEDIAN($E198:$G198))))))</f>
        <v/>
      </c>
      <c r="I198" s="859"/>
      <c r="J198" s="860"/>
      <c r="K198" s="861"/>
      <c r="L198" s="862"/>
      <c r="M198" s="860"/>
      <c r="N198" s="861"/>
      <c r="O198" s="862"/>
      <c r="P198" s="860"/>
      <c r="Q198" s="861"/>
      <c r="R198" s="862"/>
      <c r="S198" s="860"/>
      <c r="T198" s="863"/>
      <c r="U198" s="107" t="str">
        <f t="shared" ref="U198:U217" si="7">IF(H198="","",IF(H198="NP","NP",IF(H198="DNF","DNF",SUM(I198:T198)+H198)))</f>
        <v/>
      </c>
      <c r="V198" s="758" t="str">
        <f>IF(C198="x","x",IF(C198="","",IF(OR(W198="NP",W198="DNF"),IF(W198="NP",MAX(W$12:W$309)+COUNTIF((W$12:W$309),MAX(W$12:W$309)),MAX(W$12:W$309)+COUNTIF((W$12:W$309),MAX(W$12:W$309))+COUNTIF((W$12:W$309),"NP")),W198)))</f>
        <v/>
      </c>
      <c r="W198" s="718" t="str">
        <f t="shared" ref="W198:W216" si="8">IF(A198="x","x",IF(C198="","",IF(OR(X198="NP",X198="DNF"),X198,RANK(X198,X$12:X$309,1))))</f>
        <v/>
      </c>
      <c r="X198" s="718" t="str">
        <f>IF(A198="x","x",IF(C198="","",IF(OR(AND(U198="NP",U199="NP"),AND(U198="DNF",U199="DNF")),U198,IF(AND(U198="NP",U199="DNF"),U198,IF(AND(U198="DNF",U199="NP"),U199,MIN(U198,U199))))))</f>
        <v/>
      </c>
    </row>
    <row r="199" spans="1:24" ht="19.899999999999999" customHeight="1" thickBot="1" x14ac:dyDescent="0.25">
      <c r="A199" s="744"/>
      <c r="B199" s="784"/>
      <c r="C199" s="757"/>
      <c r="D199" s="80" t="s">
        <v>53</v>
      </c>
      <c r="E199" s="84"/>
      <c r="F199" s="85"/>
      <c r="G199" s="177"/>
      <c r="H199" s="180" t="str">
        <f>IF($C198="","",IF(OR($E199="DNF",$F199="DNF",$G199="DNF"),"DNF",IF(OR($E199="NP",$F199="NP",$G199="NP"),"NP",IF(ISERROR(MEDIAN($E199:$G199)),"DNF",IF(COUNT($E199:$G199)&lt;3,MAX($E199:$G199),MEDIAN($E199:$G199))))))</f>
        <v/>
      </c>
      <c r="I199" s="864"/>
      <c r="J199" s="865"/>
      <c r="K199" s="866"/>
      <c r="L199" s="867"/>
      <c r="M199" s="865"/>
      <c r="N199" s="866"/>
      <c r="O199" s="867"/>
      <c r="P199" s="865"/>
      <c r="Q199" s="866"/>
      <c r="R199" s="867"/>
      <c r="S199" s="865"/>
      <c r="T199" s="868"/>
      <c r="U199" s="108" t="str">
        <f t="shared" si="7"/>
        <v/>
      </c>
      <c r="V199" s="759"/>
      <c r="W199" s="718"/>
      <c r="X199" s="718"/>
    </row>
    <row r="200" spans="1:24" ht="19.899999999999999" customHeight="1" x14ac:dyDescent="0.2">
      <c r="A200" s="744" t="str">
        <f>IF('Start - jaro'!M17="","","x")</f>
        <v/>
      </c>
      <c r="B200" s="787">
        <v>62</v>
      </c>
      <c r="C200" s="788" t="str">
        <f>IF('Start - jaro'!K17="","",'Start - jaro'!K17)</f>
        <v/>
      </c>
      <c r="D200" s="79" t="s">
        <v>52</v>
      </c>
      <c r="E200" s="82"/>
      <c r="F200" s="83"/>
      <c r="G200" s="173"/>
      <c r="H200" s="179" t="str">
        <f>IF($C200="","",IF(OR($E200="DNF",$F200="DNF",$G200="DNF"),"DNF",IF(OR($E200="NP",$F200="NP",$G200="NP"),"NP",IF(ISERROR(MEDIAN($E200:$G200)),"DNF",IF(COUNT($E200:$G200)&lt;3,MAX($E200:$G200),MEDIAN($E200:$G200))))))</f>
        <v/>
      </c>
      <c r="I200" s="859"/>
      <c r="J200" s="860"/>
      <c r="K200" s="861"/>
      <c r="L200" s="862"/>
      <c r="M200" s="860"/>
      <c r="N200" s="861"/>
      <c r="O200" s="862"/>
      <c r="P200" s="860"/>
      <c r="Q200" s="861"/>
      <c r="R200" s="862"/>
      <c r="S200" s="860"/>
      <c r="T200" s="863"/>
      <c r="U200" s="107" t="str">
        <f t="shared" si="7"/>
        <v/>
      </c>
      <c r="V200" s="758" t="str">
        <f>IF(C200="x","x",IF(C200="","",IF(OR(W200="NP",W200="DNF"),IF(W200="NP",MAX(W$12:W$309)+COUNTIF((W$12:W$309),MAX(W$12:W$309)),MAX(W$12:W$309)+COUNTIF((W$12:W$309),MAX(W$12:W$309))+COUNTIF((W$12:W$309),"NP")),W200)))</f>
        <v/>
      </c>
      <c r="W200" s="718" t="str">
        <f t="shared" si="8"/>
        <v/>
      </c>
      <c r="X200" s="718" t="str">
        <f>IF(A200="x","x",IF(C200="","",IF(OR(AND(U200="NP",U201="NP"),AND(U200="DNF",U201="DNF")),U200,IF(AND(U200="NP",U201="DNF"),U200,IF(AND(U200="DNF",U201="NP"),U201,MIN(U200,U201))))))</f>
        <v/>
      </c>
    </row>
    <row r="201" spans="1:24" ht="19.899999999999999" customHeight="1" thickBot="1" x14ac:dyDescent="0.25">
      <c r="A201" s="744"/>
      <c r="B201" s="784"/>
      <c r="C201" s="786"/>
      <c r="D201" s="80" t="s">
        <v>53</v>
      </c>
      <c r="E201" s="84"/>
      <c r="F201" s="85"/>
      <c r="G201" s="177"/>
      <c r="H201" s="180" t="str">
        <f>IF($C200="","",IF(OR($E201="DNF",$F201="DNF",$G201="DNF"),"DNF",IF(OR($E201="NP",$F201="NP",$G201="NP"),"NP",IF(ISERROR(MEDIAN($E201:$G201)),"DNF",IF(COUNT($E201:$G201)&lt;3,MAX($E201:$G201),MEDIAN($E201:$G201))))))</f>
        <v/>
      </c>
      <c r="I201" s="864"/>
      <c r="J201" s="865"/>
      <c r="K201" s="866"/>
      <c r="L201" s="867"/>
      <c r="M201" s="865"/>
      <c r="N201" s="866"/>
      <c r="O201" s="867"/>
      <c r="P201" s="865"/>
      <c r="Q201" s="866"/>
      <c r="R201" s="867"/>
      <c r="S201" s="865"/>
      <c r="T201" s="868"/>
      <c r="U201" s="108" t="str">
        <f t="shared" si="7"/>
        <v/>
      </c>
      <c r="V201" s="759"/>
      <c r="W201" s="718"/>
      <c r="X201" s="718"/>
    </row>
    <row r="202" spans="1:24" ht="19.899999999999999" customHeight="1" x14ac:dyDescent="0.2">
      <c r="A202" s="744" t="str">
        <f>IF('Start - jaro'!M18="","","x")</f>
        <v/>
      </c>
      <c r="B202" s="787">
        <v>63</v>
      </c>
      <c r="C202" s="788" t="str">
        <f>IF('Start - jaro'!K18="","",'Start - jaro'!K18)</f>
        <v/>
      </c>
      <c r="D202" s="79" t="s">
        <v>52</v>
      </c>
      <c r="E202" s="82"/>
      <c r="F202" s="83"/>
      <c r="G202" s="173"/>
      <c r="H202" s="179" t="str">
        <f>IF($C202="","",IF(OR($E202="DNF",$F202="DNF",$G202="DNF"),"DNF",IF(OR($E202="NP",$F202="NP",$G202="NP"),"NP",IF(ISERROR(MEDIAN($E202:$G202)),"DNF",IF(COUNT($E202:$G202)&lt;3,MAX($E202:$G202),MEDIAN($E202:$G202))))))</f>
        <v/>
      </c>
      <c r="I202" s="859"/>
      <c r="J202" s="860"/>
      <c r="K202" s="861"/>
      <c r="L202" s="862"/>
      <c r="M202" s="860"/>
      <c r="N202" s="861"/>
      <c r="O202" s="862"/>
      <c r="P202" s="860"/>
      <c r="Q202" s="861"/>
      <c r="R202" s="862"/>
      <c r="S202" s="860"/>
      <c r="T202" s="863"/>
      <c r="U202" s="107" t="str">
        <f t="shared" si="7"/>
        <v/>
      </c>
      <c r="V202" s="758" t="str">
        <f>IF(C202="x","x",IF(C202="","",IF(OR(W202="NP",W202="DNF"),IF(W202="NP",MAX(W$12:W$309)+COUNTIF((W$12:W$309),MAX(W$12:W$309)),MAX(W$12:W$309)+COUNTIF((W$12:W$309),MAX(W$12:W$309))+COUNTIF((W$12:W$309),"NP")),W202)))</f>
        <v/>
      </c>
      <c r="W202" s="718" t="str">
        <f t="shared" si="8"/>
        <v/>
      </c>
      <c r="X202" s="718" t="str">
        <f>IF(A202="x","x",IF(C202="","",IF(OR(AND(U202="NP",U203="NP"),AND(U202="DNF",U203="DNF")),U202,IF(AND(U202="NP",U203="DNF"),U202,IF(AND(U202="DNF",U203="NP"),U203,MIN(U202,U203))))))</f>
        <v/>
      </c>
    </row>
    <row r="203" spans="1:24" ht="19.899999999999999" customHeight="1" thickBot="1" x14ac:dyDescent="0.25">
      <c r="A203" s="744"/>
      <c r="B203" s="784"/>
      <c r="C203" s="786"/>
      <c r="D203" s="80" t="s">
        <v>53</v>
      </c>
      <c r="E203" s="84"/>
      <c r="F203" s="85"/>
      <c r="G203" s="177"/>
      <c r="H203" s="180" t="str">
        <f>IF($C202="","",IF(OR($E203="DNF",$F203="DNF",$G203="DNF"),"DNF",IF(OR($E203="NP",$F203="NP",$G203="NP"),"NP",IF(ISERROR(MEDIAN($E203:$G203)),"DNF",IF(COUNT($E203:$G203)&lt;3,MAX($E203:$G203),MEDIAN($E203:$G203))))))</f>
        <v/>
      </c>
      <c r="I203" s="864"/>
      <c r="J203" s="865"/>
      <c r="K203" s="866"/>
      <c r="L203" s="867"/>
      <c r="M203" s="865"/>
      <c r="N203" s="866"/>
      <c r="O203" s="867"/>
      <c r="P203" s="865"/>
      <c r="Q203" s="866"/>
      <c r="R203" s="867"/>
      <c r="S203" s="865"/>
      <c r="T203" s="868"/>
      <c r="U203" s="108" t="str">
        <f t="shared" si="7"/>
        <v/>
      </c>
      <c r="V203" s="759"/>
      <c r="W203" s="718"/>
      <c r="X203" s="718"/>
    </row>
    <row r="204" spans="1:24" ht="19.899999999999999" customHeight="1" x14ac:dyDescent="0.2">
      <c r="A204" s="744" t="str">
        <f>IF('Start - jaro'!M19="","","x")</f>
        <v/>
      </c>
      <c r="B204" s="787">
        <v>64</v>
      </c>
      <c r="C204" s="788" t="str">
        <f>IF('Start - jaro'!K19="","",'Start - jaro'!K19)</f>
        <v/>
      </c>
      <c r="D204" s="79" t="s">
        <v>52</v>
      </c>
      <c r="E204" s="82"/>
      <c r="F204" s="83"/>
      <c r="G204" s="173"/>
      <c r="H204" s="179" t="str">
        <f>IF($C204="","",IF(OR($E204="DNF",$F204="DNF",$G204="DNF"),"DNF",IF(OR($E204="NP",$F204="NP",$G204="NP"),"NP",IF(ISERROR(MEDIAN($E204:$G204)),"DNF",IF(COUNT($E204:$G204)&lt;3,MAX($E204:$G204),MEDIAN($E204:$G204))))))</f>
        <v/>
      </c>
      <c r="I204" s="859"/>
      <c r="J204" s="860"/>
      <c r="K204" s="861"/>
      <c r="L204" s="862"/>
      <c r="M204" s="860"/>
      <c r="N204" s="861"/>
      <c r="O204" s="862"/>
      <c r="P204" s="860"/>
      <c r="Q204" s="861"/>
      <c r="R204" s="862"/>
      <c r="S204" s="860"/>
      <c r="T204" s="863"/>
      <c r="U204" s="107" t="str">
        <f t="shared" si="7"/>
        <v/>
      </c>
      <c r="V204" s="758" t="str">
        <f>IF(C204="x","x",IF(C204="","",IF(OR(W204="NP",W204="DNF"),IF(W204="NP",MAX(W$12:W$309)+COUNTIF((W$12:W$309),MAX(W$12:W$309)),MAX(W$12:W$309)+COUNTIF((W$12:W$309),MAX(W$12:W$309))+COUNTIF((W$12:W$309),"NP")),W204)))</f>
        <v/>
      </c>
      <c r="W204" s="718" t="str">
        <f t="shared" si="8"/>
        <v/>
      </c>
      <c r="X204" s="718" t="str">
        <f>IF(A204="x","x",IF(C204="","",IF(OR(AND(U204="NP",U205="NP"),AND(U204="DNF",U205="DNF")),U204,IF(AND(U204="NP",U205="DNF"),U204,IF(AND(U204="DNF",U205="NP"),U205,MIN(U204,U205))))))</f>
        <v/>
      </c>
    </row>
    <row r="205" spans="1:24" ht="19.899999999999999" customHeight="1" thickBot="1" x14ac:dyDescent="0.25">
      <c r="A205" s="744"/>
      <c r="B205" s="784"/>
      <c r="C205" s="786"/>
      <c r="D205" s="80" t="s">
        <v>53</v>
      </c>
      <c r="E205" s="84"/>
      <c r="F205" s="85"/>
      <c r="G205" s="177"/>
      <c r="H205" s="180" t="str">
        <f>IF($C204="","",IF(OR($E205="DNF",$F205="DNF",$G205="DNF"),"DNF",IF(OR($E205="NP",$F205="NP",$G205="NP"),"NP",IF(ISERROR(MEDIAN($E205:$G205)),"DNF",IF(COUNT($E205:$G205)&lt;3,MAX($E205:$G205),MEDIAN($E205:$G205))))))</f>
        <v/>
      </c>
      <c r="I205" s="864"/>
      <c r="J205" s="865"/>
      <c r="K205" s="866"/>
      <c r="L205" s="867"/>
      <c r="M205" s="865"/>
      <c r="N205" s="866"/>
      <c r="O205" s="867"/>
      <c r="P205" s="865"/>
      <c r="Q205" s="866"/>
      <c r="R205" s="867"/>
      <c r="S205" s="865"/>
      <c r="T205" s="868"/>
      <c r="U205" s="108" t="str">
        <f t="shared" si="7"/>
        <v/>
      </c>
      <c r="V205" s="759"/>
      <c r="W205" s="718"/>
      <c r="X205" s="718"/>
    </row>
    <row r="206" spans="1:24" ht="19.899999999999999" customHeight="1" x14ac:dyDescent="0.2">
      <c r="A206" s="744" t="str">
        <f>IF('Start - jaro'!M20="","","x")</f>
        <v/>
      </c>
      <c r="B206" s="787">
        <v>65</v>
      </c>
      <c r="C206" s="788" t="str">
        <f>IF('Start - jaro'!K20="","",'Start - jaro'!K20)</f>
        <v/>
      </c>
      <c r="D206" s="79" t="s">
        <v>52</v>
      </c>
      <c r="E206" s="82"/>
      <c r="F206" s="83"/>
      <c r="G206" s="173"/>
      <c r="H206" s="179" t="str">
        <f>IF($C206="","",IF(OR($E206="DNF",$F206="DNF",$G206="DNF"),"DNF",IF(OR($E206="NP",$F206="NP",$G206="NP"),"NP",IF(ISERROR(MEDIAN($E206:$G206)),"DNF",IF(COUNT($E206:$G206)&lt;3,MAX($E206:$G206),MEDIAN($E206:$G206))))))</f>
        <v/>
      </c>
      <c r="I206" s="859"/>
      <c r="J206" s="860"/>
      <c r="K206" s="861"/>
      <c r="L206" s="862"/>
      <c r="M206" s="860"/>
      <c r="N206" s="861"/>
      <c r="O206" s="862"/>
      <c r="P206" s="860"/>
      <c r="Q206" s="861"/>
      <c r="R206" s="862"/>
      <c r="S206" s="860"/>
      <c r="T206" s="863"/>
      <c r="U206" s="107" t="str">
        <f t="shared" si="7"/>
        <v/>
      </c>
      <c r="V206" s="758" t="str">
        <f>IF(C206="x","x",IF(C206="","",IF(OR(W206="NP",W206="DNF"),IF(W206="NP",MAX(W$12:W$309)+COUNTIF((W$12:W$309),MAX(W$12:W$309)),MAX(W$12:W$309)+COUNTIF((W$12:W$309),MAX(W$12:W$309))+COUNTIF((W$12:W$309),"NP")),W206)))</f>
        <v/>
      </c>
      <c r="W206" s="718" t="str">
        <f t="shared" si="8"/>
        <v/>
      </c>
      <c r="X206" s="718" t="str">
        <f>IF(A206="x","x",IF(C206="","",IF(OR(AND(U206="NP",U207="NP"),AND(U206="DNF",U207="DNF")),U206,IF(AND(U206="NP",U207="DNF"),U206,IF(AND(U206="DNF",U207="NP"),U207,MIN(U206,U207))))))</f>
        <v/>
      </c>
    </row>
    <row r="207" spans="1:24" ht="19.899999999999999" customHeight="1" thickBot="1" x14ac:dyDescent="0.25">
      <c r="A207" s="744"/>
      <c r="B207" s="784"/>
      <c r="C207" s="786"/>
      <c r="D207" s="80" t="s">
        <v>53</v>
      </c>
      <c r="E207" s="84"/>
      <c r="F207" s="85"/>
      <c r="G207" s="177"/>
      <c r="H207" s="180" t="str">
        <f>IF($C206="","",IF(OR($E207="DNF",$F207="DNF",$G207="DNF"),"DNF",IF(OR($E207="NP",$F207="NP",$G207="NP"),"NP",IF(ISERROR(MEDIAN($E207:$G207)),"DNF",IF(COUNT($E207:$G207)&lt;3,MAX($E207:$G207),MEDIAN($E207:$G207))))))</f>
        <v/>
      </c>
      <c r="I207" s="864"/>
      <c r="J207" s="865"/>
      <c r="K207" s="866"/>
      <c r="L207" s="867"/>
      <c r="M207" s="865"/>
      <c r="N207" s="866"/>
      <c r="O207" s="867"/>
      <c r="P207" s="865"/>
      <c r="Q207" s="866"/>
      <c r="R207" s="867"/>
      <c r="S207" s="865"/>
      <c r="T207" s="868"/>
      <c r="U207" s="108" t="str">
        <f t="shared" si="7"/>
        <v/>
      </c>
      <c r="V207" s="759"/>
      <c r="W207" s="718"/>
      <c r="X207" s="718"/>
    </row>
    <row r="208" spans="1:24" ht="19.899999999999999" customHeight="1" x14ac:dyDescent="0.2">
      <c r="A208" s="744" t="str">
        <f>IF('Start - jaro'!M21="","","x")</f>
        <v/>
      </c>
      <c r="B208" s="787">
        <v>66</v>
      </c>
      <c r="C208" s="788" t="str">
        <f>IF('Start - jaro'!K21="","",'Start - jaro'!K21)</f>
        <v/>
      </c>
      <c r="D208" s="79" t="s">
        <v>52</v>
      </c>
      <c r="E208" s="82"/>
      <c r="F208" s="83"/>
      <c r="G208" s="173"/>
      <c r="H208" s="179" t="str">
        <f>IF($C208="","",IF(OR($E208="DNF",$F208="DNF",$G208="DNF"),"DNF",IF(OR($E208="NP",$F208="NP",$G208="NP"),"NP",IF(ISERROR(MEDIAN($E208:$G208)),"DNF",IF(COUNT($E208:$G208)&lt;3,MAX($E208:$G208),MEDIAN($E208:$G208))))))</f>
        <v/>
      </c>
      <c r="I208" s="859"/>
      <c r="J208" s="860"/>
      <c r="K208" s="861"/>
      <c r="L208" s="862"/>
      <c r="M208" s="860"/>
      <c r="N208" s="861"/>
      <c r="O208" s="862"/>
      <c r="P208" s="860"/>
      <c r="Q208" s="861"/>
      <c r="R208" s="862"/>
      <c r="S208" s="860"/>
      <c r="T208" s="863"/>
      <c r="U208" s="107" t="str">
        <f t="shared" si="7"/>
        <v/>
      </c>
      <c r="V208" s="758" t="str">
        <f>IF(C208="x","x",IF(C208="","",IF(OR(W208="NP",W208="DNF"),IF(W208="NP",MAX(W$12:W$309)+COUNTIF((W$12:W$309),MAX(W$12:W$309)),MAX(W$12:W$309)+COUNTIF((W$12:W$309),MAX(W$12:W$309))+COUNTIF((W$12:W$309),"NP")),W208)))</f>
        <v/>
      </c>
      <c r="W208" s="718" t="str">
        <f t="shared" si="8"/>
        <v/>
      </c>
      <c r="X208" s="718" t="str">
        <f>IF(A208="x","x",IF(C208="","",IF(OR(AND(U208="NP",U209="NP"),AND(U208="DNF",U209="DNF")),U208,IF(AND(U208="NP",U209="DNF"),U208,IF(AND(U208="DNF",U209="NP"),U209,MIN(U208,U209))))))</f>
        <v/>
      </c>
    </row>
    <row r="209" spans="1:24" ht="19.899999999999999" customHeight="1" thickBot="1" x14ac:dyDescent="0.25">
      <c r="A209" s="744"/>
      <c r="B209" s="784"/>
      <c r="C209" s="786"/>
      <c r="D209" s="80" t="s">
        <v>53</v>
      </c>
      <c r="E209" s="84"/>
      <c r="F209" s="85"/>
      <c r="G209" s="177"/>
      <c r="H209" s="180" t="str">
        <f>IF($C208="","",IF(OR($E209="DNF",$F209="DNF",$G209="DNF"),"DNF",IF(OR($E209="NP",$F209="NP",$G209="NP"),"NP",IF(ISERROR(MEDIAN($E209:$G209)),"DNF",IF(COUNT($E209:$G209)&lt;3,MAX($E209:$G209),MEDIAN($E209:$G209))))))</f>
        <v/>
      </c>
      <c r="I209" s="864"/>
      <c r="J209" s="865"/>
      <c r="K209" s="866"/>
      <c r="L209" s="867"/>
      <c r="M209" s="865"/>
      <c r="N209" s="866"/>
      <c r="O209" s="867"/>
      <c r="P209" s="865"/>
      <c r="Q209" s="866"/>
      <c r="R209" s="867"/>
      <c r="S209" s="865"/>
      <c r="T209" s="868"/>
      <c r="U209" s="108" t="str">
        <f t="shared" si="7"/>
        <v/>
      </c>
      <c r="V209" s="759"/>
      <c r="W209" s="718"/>
      <c r="X209" s="718"/>
    </row>
    <row r="210" spans="1:24" ht="19.899999999999999" customHeight="1" x14ac:dyDescent="0.2">
      <c r="A210" s="744" t="str">
        <f>IF('Start - jaro'!M22="","","x")</f>
        <v/>
      </c>
      <c r="B210" s="787">
        <v>67</v>
      </c>
      <c r="C210" s="788" t="str">
        <f>IF('Start - jaro'!K22="","",'Start - jaro'!K22)</f>
        <v/>
      </c>
      <c r="D210" s="79" t="s">
        <v>52</v>
      </c>
      <c r="E210" s="82"/>
      <c r="F210" s="83"/>
      <c r="G210" s="173"/>
      <c r="H210" s="179" t="str">
        <f>IF($C210="","",IF(OR($E210="DNF",$F210="DNF",$G210="DNF"),"DNF",IF(OR($E210="NP",$F210="NP",$G210="NP"),"NP",IF(ISERROR(MEDIAN($E210:$G210)),"DNF",IF(COUNT($E210:$G210)&lt;3,MAX($E210:$G210),MEDIAN($E210:$G210))))))</f>
        <v/>
      </c>
      <c r="I210" s="859"/>
      <c r="J210" s="860"/>
      <c r="K210" s="861"/>
      <c r="L210" s="862"/>
      <c r="M210" s="860"/>
      <c r="N210" s="861"/>
      <c r="O210" s="862"/>
      <c r="P210" s="860"/>
      <c r="Q210" s="861"/>
      <c r="R210" s="862"/>
      <c r="S210" s="860"/>
      <c r="T210" s="863"/>
      <c r="U210" s="107" t="str">
        <f t="shared" si="7"/>
        <v/>
      </c>
      <c r="V210" s="758" t="str">
        <f>IF(C210="x","x",IF(C210="","",IF(OR(W210="NP",W210="DNF"),IF(W210="NP",MAX(W$12:W$309)+COUNTIF((W$12:W$309),MAX(W$12:W$309)),MAX(W$12:W$309)+COUNTIF((W$12:W$309),MAX(W$12:W$309))+COUNTIF((W$12:W$309),"NP")),W210)))</f>
        <v/>
      </c>
      <c r="W210" s="718" t="str">
        <f t="shared" si="8"/>
        <v/>
      </c>
      <c r="X210" s="718" t="str">
        <f>IF(A210="x","x",IF(C210="","",IF(OR(AND(U210="NP",U211="NP"),AND(U210="DNF",U211="DNF")),U210,IF(AND(U210="NP",U211="DNF"),U210,IF(AND(U210="DNF",U211="NP"),U211,MIN(U210,U211))))))</f>
        <v/>
      </c>
    </row>
    <row r="211" spans="1:24" ht="19.899999999999999" customHeight="1" thickBot="1" x14ac:dyDescent="0.25">
      <c r="A211" s="744"/>
      <c r="B211" s="784"/>
      <c r="C211" s="786"/>
      <c r="D211" s="80" t="s">
        <v>53</v>
      </c>
      <c r="E211" s="84"/>
      <c r="F211" s="85"/>
      <c r="G211" s="177"/>
      <c r="H211" s="180" t="str">
        <f>IF($C210="","",IF(OR($E211="DNF",$F211="DNF",$G211="DNF"),"DNF",IF(OR($E211="NP",$F211="NP",$G211="NP"),"NP",IF(ISERROR(MEDIAN($E211:$G211)),"DNF",IF(COUNT($E211:$G211)&lt;3,MAX($E211:$G211),MEDIAN($E211:$G211))))))</f>
        <v/>
      </c>
      <c r="I211" s="864"/>
      <c r="J211" s="865"/>
      <c r="K211" s="866"/>
      <c r="L211" s="867"/>
      <c r="M211" s="865"/>
      <c r="N211" s="866"/>
      <c r="O211" s="867"/>
      <c r="P211" s="865"/>
      <c r="Q211" s="866"/>
      <c r="R211" s="867"/>
      <c r="S211" s="865"/>
      <c r="T211" s="868"/>
      <c r="U211" s="108" t="str">
        <f t="shared" si="7"/>
        <v/>
      </c>
      <c r="V211" s="759"/>
      <c r="W211" s="718"/>
      <c r="X211" s="718"/>
    </row>
    <row r="212" spans="1:24" ht="19.899999999999999" customHeight="1" x14ac:dyDescent="0.2">
      <c r="A212" s="744" t="str">
        <f>IF('Start - jaro'!M23="","","x")</f>
        <v/>
      </c>
      <c r="B212" s="787">
        <v>68</v>
      </c>
      <c r="C212" s="788" t="str">
        <f>IF('Start - jaro'!K23="","",'Start - jaro'!K23)</f>
        <v/>
      </c>
      <c r="D212" s="79" t="s">
        <v>52</v>
      </c>
      <c r="E212" s="82"/>
      <c r="F212" s="83"/>
      <c r="G212" s="173"/>
      <c r="H212" s="179" t="str">
        <f>IF($C212="","",IF(OR($E212="DNF",$F212="DNF",$G212="DNF"),"DNF",IF(OR($E212="NP",$F212="NP",$G212="NP"),"NP",IF(ISERROR(MEDIAN($E212:$G212)),"DNF",IF(COUNT($E212:$G212)&lt;3,MAX($E212:$G212),MEDIAN($E212:$G212))))))</f>
        <v/>
      </c>
      <c r="I212" s="859"/>
      <c r="J212" s="860"/>
      <c r="K212" s="861"/>
      <c r="L212" s="862"/>
      <c r="M212" s="860"/>
      <c r="N212" s="861"/>
      <c r="O212" s="862"/>
      <c r="P212" s="860"/>
      <c r="Q212" s="861"/>
      <c r="R212" s="862"/>
      <c r="S212" s="860"/>
      <c r="T212" s="863"/>
      <c r="U212" s="107" t="str">
        <f t="shared" si="7"/>
        <v/>
      </c>
      <c r="V212" s="758" t="str">
        <f>IF(C212="x","x",IF(C212="","",IF(OR(W212="NP",W212="DNF"),IF(W212="NP",MAX(W$12:W$309)+COUNTIF((W$12:W$309),MAX(W$12:W$309)),MAX(W$12:W$309)+COUNTIF((W$12:W$309),MAX(W$12:W$309))+COUNTIF((W$12:W$309),"NP")),W212)))</f>
        <v/>
      </c>
      <c r="W212" s="718" t="str">
        <f t="shared" si="8"/>
        <v/>
      </c>
      <c r="X212" s="718" t="str">
        <f>IF(A212="x","x",IF(C212="","",IF(OR(AND(U212="NP",U213="NP"),AND(U212="DNF",U213="DNF")),U212,IF(AND(U212="NP",U213="DNF"),U212,IF(AND(U212="DNF",U213="NP"),U213,MIN(U212,U213))))))</f>
        <v/>
      </c>
    </row>
    <row r="213" spans="1:24" ht="19.899999999999999" customHeight="1" thickBot="1" x14ac:dyDescent="0.25">
      <c r="A213" s="744"/>
      <c r="B213" s="784"/>
      <c r="C213" s="786"/>
      <c r="D213" s="80" t="s">
        <v>53</v>
      </c>
      <c r="E213" s="84"/>
      <c r="F213" s="85"/>
      <c r="G213" s="177"/>
      <c r="H213" s="180" t="str">
        <f>IF($C212="","",IF(OR($E213="DNF",$F213="DNF",$G213="DNF"),"DNF",IF(OR($E213="NP",$F213="NP",$G213="NP"),"NP",IF(ISERROR(MEDIAN($E213:$G213)),"DNF",IF(COUNT($E213:$G213)&lt;3,MAX($E213:$G213),MEDIAN($E213:$G213))))))</f>
        <v/>
      </c>
      <c r="I213" s="864"/>
      <c r="J213" s="865"/>
      <c r="K213" s="866"/>
      <c r="L213" s="867"/>
      <c r="M213" s="865"/>
      <c r="N213" s="866"/>
      <c r="O213" s="867"/>
      <c r="P213" s="865"/>
      <c r="Q213" s="866"/>
      <c r="R213" s="867"/>
      <c r="S213" s="865"/>
      <c r="T213" s="868"/>
      <c r="U213" s="108" t="str">
        <f t="shared" si="7"/>
        <v/>
      </c>
      <c r="V213" s="759"/>
      <c r="W213" s="718"/>
      <c r="X213" s="718"/>
    </row>
    <row r="214" spans="1:24" ht="19.899999999999999" customHeight="1" x14ac:dyDescent="0.2">
      <c r="A214" s="744" t="str">
        <f>IF('Start - jaro'!M24="","","x")</f>
        <v/>
      </c>
      <c r="B214" s="787">
        <v>69</v>
      </c>
      <c r="C214" s="788" t="str">
        <f>IF('Start - jaro'!K24="","",'Start - jaro'!K24)</f>
        <v/>
      </c>
      <c r="D214" s="79" t="s">
        <v>52</v>
      </c>
      <c r="E214" s="82"/>
      <c r="F214" s="83"/>
      <c r="G214" s="173"/>
      <c r="H214" s="179" t="str">
        <f>IF($C214="","",IF(OR($E214="DNF",$F214="DNF",$G214="DNF"),"DNF",IF(OR($E214="NP",$F214="NP",$G214="NP"),"NP",IF(ISERROR(MEDIAN($E214:$G214)),"DNF",IF(COUNT($E214:$G214)&lt;3,MAX($E214:$G214),MEDIAN($E214:$G214))))))</f>
        <v/>
      </c>
      <c r="I214" s="859"/>
      <c r="J214" s="860"/>
      <c r="K214" s="861"/>
      <c r="L214" s="862"/>
      <c r="M214" s="860"/>
      <c r="N214" s="861"/>
      <c r="O214" s="862"/>
      <c r="P214" s="860"/>
      <c r="Q214" s="861"/>
      <c r="R214" s="862"/>
      <c r="S214" s="860"/>
      <c r="T214" s="863"/>
      <c r="U214" s="107" t="str">
        <f t="shared" si="7"/>
        <v/>
      </c>
      <c r="V214" s="758" t="str">
        <f>IF(C214="x","x",IF(C214="","",IF(OR(W214="NP",W214="DNF"),IF(W214="NP",MAX(W$12:W$309)+COUNTIF((W$12:W$309),MAX(W$12:W$309)),MAX(W$12:W$309)+COUNTIF((W$12:W$309),MAX(W$12:W$309))+COUNTIF((W$12:W$309),"NP")),W214)))</f>
        <v/>
      </c>
      <c r="W214" s="718" t="str">
        <f t="shared" si="8"/>
        <v/>
      </c>
      <c r="X214" s="718" t="str">
        <f>IF(A214="x","x",IF(C214="","",IF(OR(AND(U214="NP",U215="NP"),AND(U214="DNF",U215="DNF")),U214,IF(AND(U214="NP",U215="DNF"),U214,IF(AND(U214="DNF",U215="NP"),U215,MIN(U214,U215))))))</f>
        <v/>
      </c>
    </row>
    <row r="215" spans="1:24" ht="19.899999999999999" customHeight="1" thickBot="1" x14ac:dyDescent="0.25">
      <c r="A215" s="744"/>
      <c r="B215" s="784"/>
      <c r="C215" s="786"/>
      <c r="D215" s="80" t="s">
        <v>53</v>
      </c>
      <c r="E215" s="84"/>
      <c r="F215" s="85"/>
      <c r="G215" s="177"/>
      <c r="H215" s="180" t="str">
        <f>IF($C214="","",IF(OR($E215="DNF",$F215="DNF",$G215="DNF"),"DNF",IF(OR($E215="NP",$F215="NP",$G215="NP"),"NP",IF(ISERROR(MEDIAN($E215:$G215)),"DNF",IF(COUNT($E215:$G215)&lt;3,MAX($E215:$G215),MEDIAN($E215:$G215))))))</f>
        <v/>
      </c>
      <c r="I215" s="864"/>
      <c r="J215" s="865"/>
      <c r="K215" s="866"/>
      <c r="L215" s="867"/>
      <c r="M215" s="865"/>
      <c r="N215" s="866"/>
      <c r="O215" s="867"/>
      <c r="P215" s="865"/>
      <c r="Q215" s="866"/>
      <c r="R215" s="867"/>
      <c r="S215" s="865"/>
      <c r="T215" s="868"/>
      <c r="U215" s="108" t="str">
        <f t="shared" si="7"/>
        <v/>
      </c>
      <c r="V215" s="759"/>
      <c r="W215" s="718"/>
      <c r="X215" s="718"/>
    </row>
    <row r="216" spans="1:24" ht="19.899999999999999" customHeight="1" x14ac:dyDescent="0.2">
      <c r="A216" s="744" t="str">
        <f>IF('Start - jaro'!M25="","","x")</f>
        <v/>
      </c>
      <c r="B216" s="783">
        <v>70</v>
      </c>
      <c r="C216" s="785" t="str">
        <f>IF('Start - jaro'!K25="","",'Start - jaro'!K25)</f>
        <v/>
      </c>
      <c r="D216" s="81" t="s">
        <v>52</v>
      </c>
      <c r="E216" s="86"/>
      <c r="F216" s="87"/>
      <c r="G216" s="178"/>
      <c r="H216" s="179" t="str">
        <f>IF($C216="","",IF(OR($E216="DNF",$F216="DNF",$G216="DNF"),"DNF",IF(OR($E216="NP",$F216="NP",$G216="NP"),"NP",IF(ISERROR(MEDIAN($E216:$G216)),"DNF",IF(COUNT($E216:$G216)&lt;3,MAX($E216:$G216),MEDIAN($E216:$G216))))))</f>
        <v/>
      </c>
      <c r="I216" s="859"/>
      <c r="J216" s="860"/>
      <c r="K216" s="861"/>
      <c r="L216" s="862"/>
      <c r="M216" s="860"/>
      <c r="N216" s="861"/>
      <c r="O216" s="862"/>
      <c r="P216" s="860"/>
      <c r="Q216" s="861"/>
      <c r="R216" s="862"/>
      <c r="S216" s="860"/>
      <c r="T216" s="863"/>
      <c r="U216" s="107" t="str">
        <f t="shared" si="7"/>
        <v/>
      </c>
      <c r="V216" s="758" t="str">
        <f>IF(C216="x","x",IF(C216="","",IF(OR(W216="NP",W216="DNF"),IF(W216="NP",MAX(W$12:W$309)+COUNTIF((W$12:W$309),MAX(W$12:W$309)),MAX(W$12:W$309)+COUNTIF((W$12:W$309),MAX(W$12:W$309))+COUNTIF((W$12:W$309),"NP")),W216)))</f>
        <v/>
      </c>
      <c r="W216" s="718" t="str">
        <f t="shared" si="8"/>
        <v/>
      </c>
      <c r="X216" s="718" t="str">
        <f>IF(A216="x","x",IF(C216="","",IF(OR(AND(U216="NP",U217="NP"),AND(U216="DNF",U217="DNF")),U216,IF(AND(U216="NP",U217="DNF"),U216,IF(AND(U216="DNF",U217="NP"),U217,MIN(U216,U217))))))</f>
        <v/>
      </c>
    </row>
    <row r="217" spans="1:24" ht="19.899999999999999" customHeight="1" thickBot="1" x14ac:dyDescent="0.25">
      <c r="A217" s="744"/>
      <c r="B217" s="784"/>
      <c r="C217" s="786"/>
      <c r="D217" s="80" t="s">
        <v>53</v>
      </c>
      <c r="E217" s="84"/>
      <c r="F217" s="85"/>
      <c r="G217" s="177"/>
      <c r="H217" s="180" t="str">
        <f>IF($C216="","",IF(OR($E217="DNF",$F217="DNF",$G217="DNF"),"DNF",IF(OR($E217="NP",$F217="NP",$G217="NP"),"NP",IF(ISERROR(MEDIAN($E217:$G217)),"DNF",IF(COUNT($E217:$G217)&lt;3,MAX($E217:$G217),MEDIAN($E217:$G217))))))</f>
        <v/>
      </c>
      <c r="I217" s="864"/>
      <c r="J217" s="865"/>
      <c r="K217" s="866"/>
      <c r="L217" s="867"/>
      <c r="M217" s="865"/>
      <c r="N217" s="866"/>
      <c r="O217" s="867"/>
      <c r="P217" s="865"/>
      <c r="Q217" s="866"/>
      <c r="R217" s="867"/>
      <c r="S217" s="865"/>
      <c r="T217" s="868"/>
      <c r="U217" s="108" t="str">
        <f t="shared" si="7"/>
        <v/>
      </c>
      <c r="V217" s="759"/>
      <c r="W217" s="718"/>
      <c r="X217" s="718"/>
    </row>
    <row r="218" spans="1:24" ht="15" customHeight="1" x14ac:dyDescent="0.2">
      <c r="B218" s="745" t="s">
        <v>32</v>
      </c>
      <c r="C218" s="746"/>
      <c r="D218" s="746"/>
      <c r="E218" s="746"/>
      <c r="F218" s="746"/>
      <c r="G218" s="746"/>
      <c r="H218" s="746"/>
      <c r="I218" s="746"/>
      <c r="J218" s="746"/>
      <c r="K218" s="746"/>
      <c r="L218" s="746"/>
      <c r="M218" s="746"/>
      <c r="N218" s="746"/>
      <c r="O218" s="746"/>
      <c r="P218" s="749"/>
      <c r="Q218" s="749"/>
      <c r="R218" s="749"/>
      <c r="S218" s="749"/>
      <c r="T218" s="749"/>
      <c r="U218" s="749"/>
      <c r="V218" s="750"/>
    </row>
    <row r="219" spans="1:24" ht="15" customHeight="1" x14ac:dyDescent="0.2">
      <c r="B219" s="747"/>
      <c r="C219" s="748"/>
      <c r="D219" s="748"/>
      <c r="E219" s="748"/>
      <c r="F219" s="748"/>
      <c r="G219" s="748"/>
      <c r="H219" s="748"/>
      <c r="I219" s="748"/>
      <c r="J219" s="748"/>
      <c r="K219" s="748"/>
      <c r="L219" s="748"/>
      <c r="M219" s="748"/>
      <c r="N219" s="748"/>
      <c r="O219" s="748"/>
      <c r="P219" s="751"/>
      <c r="Q219" s="751"/>
      <c r="R219" s="751"/>
      <c r="S219" s="751"/>
      <c r="T219" s="751"/>
      <c r="U219" s="751"/>
      <c r="V219" s="752"/>
    </row>
    <row r="220" spans="1:24" ht="15" customHeight="1" x14ac:dyDescent="0.2">
      <c r="B220" s="747"/>
      <c r="C220" s="748"/>
      <c r="D220" s="748"/>
      <c r="E220" s="748"/>
      <c r="F220" s="748"/>
      <c r="G220" s="748"/>
      <c r="H220" s="748"/>
      <c r="I220" s="748"/>
      <c r="J220" s="748"/>
      <c r="K220" s="748"/>
      <c r="L220" s="748"/>
      <c r="M220" s="748"/>
      <c r="N220" s="748"/>
      <c r="O220" s="748"/>
      <c r="P220" s="751"/>
      <c r="Q220" s="751"/>
      <c r="R220" s="751"/>
      <c r="S220" s="751"/>
      <c r="T220" s="751"/>
      <c r="U220" s="751"/>
      <c r="V220" s="752"/>
    </row>
    <row r="221" spans="1:24" ht="19.899999999999999" customHeight="1" thickBot="1" x14ac:dyDescent="0.25">
      <c r="B221" s="825" t="s">
        <v>95</v>
      </c>
      <c r="C221" s="826"/>
      <c r="D221" s="826"/>
      <c r="E221" s="826"/>
      <c r="F221" s="826"/>
      <c r="G221" s="826"/>
      <c r="H221" s="826"/>
      <c r="I221" s="826"/>
      <c r="J221" s="826"/>
      <c r="K221" s="826"/>
      <c r="L221" s="826"/>
      <c r="M221" s="826"/>
      <c r="N221" s="826"/>
      <c r="O221" s="827"/>
      <c r="P221" s="817"/>
      <c r="Q221" s="817"/>
      <c r="R221" s="817"/>
      <c r="S221" s="817"/>
      <c r="T221" s="817"/>
      <c r="U221" s="817"/>
      <c r="V221" s="818"/>
    </row>
    <row r="222" spans="1:24" ht="15" customHeight="1" x14ac:dyDescent="0.2">
      <c r="B222" s="828" t="s">
        <v>57</v>
      </c>
      <c r="C222" s="829"/>
      <c r="D222" s="830"/>
      <c r="E222" s="831" t="s">
        <v>33</v>
      </c>
      <c r="F222" s="832"/>
      <c r="G222" s="832"/>
      <c r="H222" s="769"/>
      <c r="I222" s="833" t="s">
        <v>34</v>
      </c>
      <c r="J222" s="834"/>
      <c r="K222" s="834"/>
      <c r="L222" s="834"/>
      <c r="M222" s="834"/>
      <c r="N222" s="834"/>
      <c r="O222" s="834"/>
      <c r="P222" s="834"/>
      <c r="Q222" s="834"/>
      <c r="R222" s="834"/>
      <c r="S222" s="834"/>
      <c r="T222" s="835"/>
      <c r="U222" s="836" t="s">
        <v>35</v>
      </c>
      <c r="V222" s="837"/>
    </row>
    <row r="223" spans="1:24" ht="15" customHeight="1" x14ac:dyDescent="0.2">
      <c r="B223" s="732"/>
      <c r="C223" s="733"/>
      <c r="D223" s="734"/>
      <c r="E223" s="767"/>
      <c r="F223" s="768"/>
      <c r="G223" s="768"/>
      <c r="H223" s="769"/>
      <c r="I223" s="850" t="s">
        <v>58</v>
      </c>
      <c r="J223" s="839"/>
      <c r="K223" s="840"/>
      <c r="L223" s="838" t="s">
        <v>59</v>
      </c>
      <c r="M223" s="839"/>
      <c r="N223" s="840"/>
      <c r="O223" s="838" t="s">
        <v>60</v>
      </c>
      <c r="P223" s="839"/>
      <c r="Q223" s="840"/>
      <c r="R223" s="838"/>
      <c r="S223" s="839"/>
      <c r="T223" s="847"/>
      <c r="U223" s="760"/>
      <c r="V223" s="719"/>
    </row>
    <row r="224" spans="1:24" ht="15" customHeight="1" x14ac:dyDescent="0.2">
      <c r="B224" s="732"/>
      <c r="C224" s="733"/>
      <c r="D224" s="734"/>
      <c r="E224" s="770"/>
      <c r="F224" s="771"/>
      <c r="G224" s="771"/>
      <c r="H224" s="772"/>
      <c r="I224" s="851"/>
      <c r="J224" s="842"/>
      <c r="K224" s="843"/>
      <c r="L224" s="841"/>
      <c r="M224" s="842"/>
      <c r="N224" s="843"/>
      <c r="O224" s="841"/>
      <c r="P224" s="842"/>
      <c r="Q224" s="843"/>
      <c r="R224" s="841"/>
      <c r="S224" s="842"/>
      <c r="T224" s="848"/>
      <c r="U224" s="725" t="s">
        <v>43</v>
      </c>
      <c r="V224" s="727" t="s">
        <v>44</v>
      </c>
    </row>
    <row r="225" spans="1:24" ht="15" customHeight="1" x14ac:dyDescent="0.2">
      <c r="B225" s="853" t="str">
        <f>"KATEGORIE: "&amp;'Start - podzim'!$N$2</f>
        <v>KATEGORIE: STARŠÍ</v>
      </c>
      <c r="C225" s="854"/>
      <c r="D225" s="855"/>
      <c r="E225" s="725" t="s">
        <v>45</v>
      </c>
      <c r="F225" s="721" t="s">
        <v>46</v>
      </c>
      <c r="G225" s="721" t="s">
        <v>47</v>
      </c>
      <c r="H225" s="727" t="s">
        <v>48</v>
      </c>
      <c r="I225" s="851"/>
      <c r="J225" s="842"/>
      <c r="K225" s="843"/>
      <c r="L225" s="841"/>
      <c r="M225" s="842"/>
      <c r="N225" s="843"/>
      <c r="O225" s="841"/>
      <c r="P225" s="842"/>
      <c r="Q225" s="843"/>
      <c r="R225" s="841"/>
      <c r="S225" s="842"/>
      <c r="T225" s="848"/>
      <c r="U225" s="725"/>
      <c r="V225" s="727"/>
    </row>
    <row r="226" spans="1:24" ht="15" customHeight="1" x14ac:dyDescent="0.2">
      <c r="B226" s="856"/>
      <c r="C226" s="857"/>
      <c r="D226" s="858"/>
      <c r="E226" s="725"/>
      <c r="F226" s="721"/>
      <c r="G226" s="721"/>
      <c r="H226" s="727"/>
      <c r="I226" s="851"/>
      <c r="J226" s="842"/>
      <c r="K226" s="843"/>
      <c r="L226" s="841"/>
      <c r="M226" s="842"/>
      <c r="N226" s="843"/>
      <c r="O226" s="841"/>
      <c r="P226" s="842"/>
      <c r="Q226" s="843"/>
      <c r="R226" s="841"/>
      <c r="S226" s="842"/>
      <c r="T226" s="848"/>
      <c r="U226" s="725"/>
      <c r="V226" s="727"/>
    </row>
    <row r="227" spans="1:24" ht="16.899999999999999" customHeight="1" x14ac:dyDescent="0.2">
      <c r="B227" s="760" t="s">
        <v>49</v>
      </c>
      <c r="C227" s="762" t="s">
        <v>50</v>
      </c>
      <c r="D227" s="719" t="s">
        <v>51</v>
      </c>
      <c r="E227" s="725"/>
      <c r="F227" s="721"/>
      <c r="G227" s="721"/>
      <c r="H227" s="727"/>
      <c r="I227" s="851"/>
      <c r="J227" s="842"/>
      <c r="K227" s="843"/>
      <c r="L227" s="841"/>
      <c r="M227" s="842"/>
      <c r="N227" s="843"/>
      <c r="O227" s="841"/>
      <c r="P227" s="842"/>
      <c r="Q227" s="843"/>
      <c r="R227" s="841"/>
      <c r="S227" s="842"/>
      <c r="T227" s="848"/>
      <c r="U227" s="725"/>
      <c r="V227" s="727"/>
    </row>
    <row r="228" spans="1:24" ht="16.899999999999999" customHeight="1" thickBot="1" x14ac:dyDescent="0.25">
      <c r="B228" s="761"/>
      <c r="C228" s="763"/>
      <c r="D228" s="720"/>
      <c r="E228" s="726"/>
      <c r="F228" s="722"/>
      <c r="G228" s="722"/>
      <c r="H228" s="728"/>
      <c r="I228" s="852"/>
      <c r="J228" s="845"/>
      <c r="K228" s="846"/>
      <c r="L228" s="844"/>
      <c r="M228" s="845"/>
      <c r="N228" s="846"/>
      <c r="O228" s="844"/>
      <c r="P228" s="845"/>
      <c r="Q228" s="846"/>
      <c r="R228" s="844"/>
      <c r="S228" s="845"/>
      <c r="T228" s="849"/>
      <c r="U228" s="726"/>
      <c r="V228" s="728"/>
    </row>
    <row r="229" spans="1:24" ht="19.899999999999999" customHeight="1" x14ac:dyDescent="0.2">
      <c r="A229" s="744" t="str">
        <f>IF('Start - jaro'!M26="","","x")</f>
        <v/>
      </c>
      <c r="B229" s="787">
        <v>71</v>
      </c>
      <c r="C229" s="756" t="str">
        <f>IF('Start - jaro'!K26="","",'Start - jaro'!K26)</f>
        <v/>
      </c>
      <c r="D229" s="79" t="s">
        <v>52</v>
      </c>
      <c r="E229" s="82"/>
      <c r="F229" s="83"/>
      <c r="G229" s="173"/>
      <c r="H229" s="179" t="str">
        <f>IF($C229="","",IF(OR($E229="DNF",$F229="DNF",$G229="DNF"),"DNF",IF(OR($E229="NP",$F229="NP",$G229="NP"),"NP",IF(ISERROR(MEDIAN($E229:$G229)),"DNF",IF(COUNT($E229:$G229)&lt;3,MAX($E229:$G229),MEDIAN($E229:$G229))))))</f>
        <v/>
      </c>
      <c r="I229" s="859"/>
      <c r="J229" s="860"/>
      <c r="K229" s="861"/>
      <c r="L229" s="862"/>
      <c r="M229" s="860"/>
      <c r="N229" s="861"/>
      <c r="O229" s="862"/>
      <c r="P229" s="860"/>
      <c r="Q229" s="861"/>
      <c r="R229" s="862"/>
      <c r="S229" s="860"/>
      <c r="T229" s="863"/>
      <c r="U229" s="107" t="str">
        <f t="shared" ref="U229:U248" si="9">IF(H229="","",IF(H229="NP","NP",IF(H229="DNF","DNF",SUM(I229:T229)+H229)))</f>
        <v/>
      </c>
      <c r="V229" s="758" t="str">
        <f>IF(C229="x","x",IF(C229="","",IF(OR(W229="NP",W229="DNF"),IF(W229="NP",MAX(W$12:W$309)+COUNTIF((W$12:W$309),MAX(W$12:W$309)),MAX(W$12:W$309)+COUNTIF((W$12:W$309),MAX(W$12:W$309))+COUNTIF((W$12:W$309),"NP")),W229)))</f>
        <v/>
      </c>
      <c r="W229" s="718" t="str">
        <f t="shared" ref="W229:W247" si="10">IF(A229="x","x",IF(C229="","",IF(OR(X229="NP",X229="DNF"),X229,RANK(X229,X$12:X$309,1))))</f>
        <v/>
      </c>
      <c r="X229" s="718" t="str">
        <f>IF(A229="x","x",IF(C229="","",IF(OR(AND(U229="NP",U230="NP"),AND(U229="DNF",U230="DNF")),U229,IF(AND(U229="NP",U230="DNF"),U229,IF(AND(U229="DNF",U230="NP"),U230,MIN(U229,U230))))))</f>
        <v/>
      </c>
    </row>
    <row r="230" spans="1:24" ht="19.899999999999999" customHeight="1" thickBot="1" x14ac:dyDescent="0.25">
      <c r="A230" s="744"/>
      <c r="B230" s="784"/>
      <c r="C230" s="757"/>
      <c r="D230" s="80" t="s">
        <v>53</v>
      </c>
      <c r="E230" s="84"/>
      <c r="F230" s="85"/>
      <c r="G230" s="177"/>
      <c r="H230" s="180" t="str">
        <f>IF($C229="","",IF(OR($E230="DNF",$F230="DNF",$G230="DNF"),"DNF",IF(OR($E230="NP",$F230="NP",$G230="NP"),"NP",IF(ISERROR(MEDIAN($E230:$G230)),"DNF",IF(COUNT($E230:$G230)&lt;3,MAX($E230:$G230),MEDIAN($E230:$G230))))))</f>
        <v/>
      </c>
      <c r="I230" s="864"/>
      <c r="J230" s="865"/>
      <c r="K230" s="866"/>
      <c r="L230" s="867"/>
      <c r="M230" s="865"/>
      <c r="N230" s="866"/>
      <c r="O230" s="867"/>
      <c r="P230" s="865"/>
      <c r="Q230" s="866"/>
      <c r="R230" s="867"/>
      <c r="S230" s="865"/>
      <c r="T230" s="868"/>
      <c r="U230" s="108" t="str">
        <f t="shared" si="9"/>
        <v/>
      </c>
      <c r="V230" s="759"/>
      <c r="W230" s="718"/>
      <c r="X230" s="718"/>
    </row>
    <row r="231" spans="1:24" ht="19.899999999999999" customHeight="1" x14ac:dyDescent="0.2">
      <c r="A231" s="744" t="str">
        <f>IF('Start - jaro'!M27="","","x")</f>
        <v/>
      </c>
      <c r="B231" s="787">
        <v>72</v>
      </c>
      <c r="C231" s="788" t="str">
        <f>IF('Start - jaro'!K27="","",'Start - jaro'!K27)</f>
        <v/>
      </c>
      <c r="D231" s="79" t="s">
        <v>52</v>
      </c>
      <c r="E231" s="82"/>
      <c r="F231" s="83"/>
      <c r="G231" s="173"/>
      <c r="H231" s="179" t="str">
        <f>IF($C231="","",IF(OR($E231="DNF",$F231="DNF",$G231="DNF"),"DNF",IF(OR($E231="NP",$F231="NP",$G231="NP"),"NP",IF(ISERROR(MEDIAN($E231:$G231)),"DNF",IF(COUNT($E231:$G231)&lt;3,MAX($E231:$G231),MEDIAN($E231:$G231))))))</f>
        <v/>
      </c>
      <c r="I231" s="859"/>
      <c r="J231" s="860"/>
      <c r="K231" s="861"/>
      <c r="L231" s="862"/>
      <c r="M231" s="860"/>
      <c r="N231" s="861"/>
      <c r="O231" s="862"/>
      <c r="P231" s="860"/>
      <c r="Q231" s="861"/>
      <c r="R231" s="862"/>
      <c r="S231" s="860"/>
      <c r="T231" s="863"/>
      <c r="U231" s="107" t="str">
        <f t="shared" si="9"/>
        <v/>
      </c>
      <c r="V231" s="758" t="str">
        <f>IF(C231="x","x",IF(C231="","",IF(OR(W231="NP",W231="DNF"),IF(W231="NP",MAX(W$12:W$309)+COUNTIF((W$12:W$309),MAX(W$12:W$309)),MAX(W$12:W$309)+COUNTIF((W$12:W$309),MAX(W$12:W$309))+COUNTIF((W$12:W$309),"NP")),W231)))</f>
        <v/>
      </c>
      <c r="W231" s="718" t="str">
        <f t="shared" si="10"/>
        <v/>
      </c>
      <c r="X231" s="718" t="str">
        <f>IF(A231="x","x",IF(C231="","",IF(OR(AND(U231="NP",U232="NP"),AND(U231="DNF",U232="DNF")),U231,IF(AND(U231="NP",U232="DNF"),U231,IF(AND(U231="DNF",U232="NP"),U232,MIN(U231,U232))))))</f>
        <v/>
      </c>
    </row>
    <row r="232" spans="1:24" ht="19.899999999999999" customHeight="1" thickBot="1" x14ac:dyDescent="0.25">
      <c r="A232" s="744"/>
      <c r="B232" s="784"/>
      <c r="C232" s="786"/>
      <c r="D232" s="80" t="s">
        <v>53</v>
      </c>
      <c r="E232" s="84"/>
      <c r="F232" s="85"/>
      <c r="G232" s="177"/>
      <c r="H232" s="180" t="str">
        <f>IF($C231="","",IF(OR($E232="DNF",$F232="DNF",$G232="DNF"),"DNF",IF(OR($E232="NP",$F232="NP",$G232="NP"),"NP",IF(ISERROR(MEDIAN($E232:$G232)),"DNF",IF(COUNT($E232:$G232)&lt;3,MAX($E232:$G232),MEDIAN($E232:$G232))))))</f>
        <v/>
      </c>
      <c r="I232" s="864"/>
      <c r="J232" s="865"/>
      <c r="K232" s="866"/>
      <c r="L232" s="867"/>
      <c r="M232" s="865"/>
      <c r="N232" s="866"/>
      <c r="O232" s="867"/>
      <c r="P232" s="865"/>
      <c r="Q232" s="866"/>
      <c r="R232" s="867"/>
      <c r="S232" s="865"/>
      <c r="T232" s="868"/>
      <c r="U232" s="108" t="str">
        <f t="shared" si="9"/>
        <v/>
      </c>
      <c r="V232" s="759"/>
      <c r="W232" s="718"/>
      <c r="X232" s="718"/>
    </row>
    <row r="233" spans="1:24" ht="19.899999999999999" customHeight="1" x14ac:dyDescent="0.2">
      <c r="A233" s="744" t="str">
        <f>IF('Start - jaro'!M28="","","x")</f>
        <v/>
      </c>
      <c r="B233" s="787">
        <v>73</v>
      </c>
      <c r="C233" s="788" t="str">
        <f>IF('Start - jaro'!K28="","",'Start - jaro'!K28)</f>
        <v/>
      </c>
      <c r="D233" s="79" t="s">
        <v>52</v>
      </c>
      <c r="E233" s="82"/>
      <c r="F233" s="83"/>
      <c r="G233" s="173"/>
      <c r="H233" s="179" t="str">
        <f>IF($C233="","",IF(OR($E233="DNF",$F233="DNF",$G233="DNF"),"DNF",IF(OR($E233="NP",$F233="NP",$G233="NP"),"NP",IF(ISERROR(MEDIAN($E233:$G233)),"DNF",IF(COUNT($E233:$G233)&lt;3,MAX($E233:$G233),MEDIAN($E233:$G233))))))</f>
        <v/>
      </c>
      <c r="I233" s="859"/>
      <c r="J233" s="860"/>
      <c r="K233" s="861"/>
      <c r="L233" s="862"/>
      <c r="M233" s="860"/>
      <c r="N233" s="861"/>
      <c r="O233" s="862"/>
      <c r="P233" s="860"/>
      <c r="Q233" s="861"/>
      <c r="R233" s="862"/>
      <c r="S233" s="860"/>
      <c r="T233" s="863"/>
      <c r="U233" s="107" t="str">
        <f t="shared" si="9"/>
        <v/>
      </c>
      <c r="V233" s="758" t="str">
        <f>IF(C233="x","x",IF(C233="","",IF(OR(W233="NP",W233="DNF"),IF(W233="NP",MAX(W$12:W$309)+COUNTIF((W$12:W$309),MAX(W$12:W$309)),MAX(W$12:W$309)+COUNTIF((W$12:W$309),MAX(W$12:W$309))+COUNTIF((W$12:W$309),"NP")),W233)))</f>
        <v/>
      </c>
      <c r="W233" s="718" t="str">
        <f t="shared" si="10"/>
        <v/>
      </c>
      <c r="X233" s="718" t="str">
        <f>IF(A233="x","x",IF(C233="","",IF(OR(AND(U233="NP",U234="NP"),AND(U233="DNF",U234="DNF")),U233,IF(AND(U233="NP",U234="DNF"),U233,IF(AND(U233="DNF",U234="NP"),U234,MIN(U233,U234))))))</f>
        <v/>
      </c>
    </row>
    <row r="234" spans="1:24" ht="19.899999999999999" customHeight="1" thickBot="1" x14ac:dyDescent="0.25">
      <c r="A234" s="744"/>
      <c r="B234" s="784"/>
      <c r="C234" s="786"/>
      <c r="D234" s="80" t="s">
        <v>53</v>
      </c>
      <c r="E234" s="84"/>
      <c r="F234" s="85"/>
      <c r="G234" s="177"/>
      <c r="H234" s="180" t="str">
        <f>IF($C233="","",IF(OR($E234="DNF",$F234="DNF",$G234="DNF"),"DNF",IF(OR($E234="NP",$F234="NP",$G234="NP"),"NP",IF(ISERROR(MEDIAN($E234:$G234)),"DNF",IF(COUNT($E234:$G234)&lt;3,MAX($E234:$G234),MEDIAN($E234:$G234))))))</f>
        <v/>
      </c>
      <c r="I234" s="864"/>
      <c r="J234" s="865"/>
      <c r="K234" s="866"/>
      <c r="L234" s="867"/>
      <c r="M234" s="865"/>
      <c r="N234" s="866"/>
      <c r="O234" s="867"/>
      <c r="P234" s="865"/>
      <c r="Q234" s="866"/>
      <c r="R234" s="867"/>
      <c r="S234" s="865"/>
      <c r="T234" s="868"/>
      <c r="U234" s="108" t="str">
        <f t="shared" si="9"/>
        <v/>
      </c>
      <c r="V234" s="759"/>
      <c r="W234" s="718"/>
      <c r="X234" s="718"/>
    </row>
    <row r="235" spans="1:24" ht="19.899999999999999" customHeight="1" x14ac:dyDescent="0.2">
      <c r="A235" s="744" t="str">
        <f>IF('Start - jaro'!M29="","","x")</f>
        <v/>
      </c>
      <c r="B235" s="787">
        <v>74</v>
      </c>
      <c r="C235" s="788" t="str">
        <f>IF('Start - jaro'!K29="","",'Start - jaro'!K29)</f>
        <v/>
      </c>
      <c r="D235" s="79" t="s">
        <v>52</v>
      </c>
      <c r="E235" s="82"/>
      <c r="F235" s="83"/>
      <c r="G235" s="173"/>
      <c r="H235" s="179" t="str">
        <f>IF($C235="","",IF(OR($E235="DNF",$F235="DNF",$G235="DNF"),"DNF",IF(OR($E235="NP",$F235="NP",$G235="NP"),"NP",IF(ISERROR(MEDIAN($E235:$G235)),"DNF",IF(COUNT($E235:$G235)&lt;3,MAX($E235:$G235),MEDIAN($E235:$G235))))))</f>
        <v/>
      </c>
      <c r="I235" s="859"/>
      <c r="J235" s="860"/>
      <c r="K235" s="861"/>
      <c r="L235" s="862"/>
      <c r="M235" s="860"/>
      <c r="N235" s="861"/>
      <c r="O235" s="862"/>
      <c r="P235" s="860"/>
      <c r="Q235" s="861"/>
      <c r="R235" s="862"/>
      <c r="S235" s="860"/>
      <c r="T235" s="863"/>
      <c r="U235" s="107" t="str">
        <f t="shared" si="9"/>
        <v/>
      </c>
      <c r="V235" s="758" t="str">
        <f>IF(C235="x","x",IF(C235="","",IF(OR(W235="NP",W235="DNF"),IF(W235="NP",MAX(W$12:W$309)+COUNTIF((W$12:W$309),MAX(W$12:W$309)),MAX(W$12:W$309)+COUNTIF((W$12:W$309),MAX(W$12:W$309))+COUNTIF((W$12:W$309),"NP")),W235)))</f>
        <v/>
      </c>
      <c r="W235" s="718" t="str">
        <f t="shared" si="10"/>
        <v/>
      </c>
      <c r="X235" s="718" t="str">
        <f>IF(A235="x","x",IF(C235="","",IF(OR(AND(U235="NP",U236="NP"),AND(U235="DNF",U236="DNF")),U235,IF(AND(U235="NP",U236="DNF"),U235,IF(AND(U235="DNF",U236="NP"),U236,MIN(U235,U236))))))</f>
        <v/>
      </c>
    </row>
    <row r="236" spans="1:24" ht="19.899999999999999" customHeight="1" thickBot="1" x14ac:dyDescent="0.25">
      <c r="A236" s="744"/>
      <c r="B236" s="784"/>
      <c r="C236" s="786"/>
      <c r="D236" s="80" t="s">
        <v>53</v>
      </c>
      <c r="E236" s="84"/>
      <c r="F236" s="85"/>
      <c r="G236" s="177"/>
      <c r="H236" s="180" t="str">
        <f>IF($C235="","",IF(OR($E236="DNF",$F236="DNF",$G236="DNF"),"DNF",IF(OR($E236="NP",$F236="NP",$G236="NP"),"NP",IF(ISERROR(MEDIAN($E236:$G236)),"DNF",IF(COUNT($E236:$G236)&lt;3,MAX($E236:$G236),MEDIAN($E236:$G236))))))</f>
        <v/>
      </c>
      <c r="I236" s="864"/>
      <c r="J236" s="865"/>
      <c r="K236" s="866"/>
      <c r="L236" s="867"/>
      <c r="M236" s="865"/>
      <c r="N236" s="866"/>
      <c r="O236" s="867"/>
      <c r="P236" s="865"/>
      <c r="Q236" s="866"/>
      <c r="R236" s="867"/>
      <c r="S236" s="865"/>
      <c r="T236" s="868"/>
      <c r="U236" s="108" t="str">
        <f t="shared" si="9"/>
        <v/>
      </c>
      <c r="V236" s="759"/>
      <c r="W236" s="718"/>
      <c r="X236" s="718"/>
    </row>
    <row r="237" spans="1:24" ht="19.899999999999999" customHeight="1" x14ac:dyDescent="0.2">
      <c r="A237" s="744" t="str">
        <f>IF('Start - jaro'!M30="","","x")</f>
        <v/>
      </c>
      <c r="B237" s="787">
        <v>75</v>
      </c>
      <c r="C237" s="788" t="str">
        <f>IF('Start - jaro'!K30="","",'Start - jaro'!K30)</f>
        <v/>
      </c>
      <c r="D237" s="79" t="s">
        <v>52</v>
      </c>
      <c r="E237" s="82"/>
      <c r="F237" s="83"/>
      <c r="G237" s="173"/>
      <c r="H237" s="179" t="str">
        <f>IF($C237="","",IF(OR($E237="DNF",$F237="DNF",$G237="DNF"),"DNF",IF(OR($E237="NP",$F237="NP",$G237="NP"),"NP",IF(ISERROR(MEDIAN($E237:$G237)),"DNF",IF(COUNT($E237:$G237)&lt;3,MAX($E237:$G237),MEDIAN($E237:$G237))))))</f>
        <v/>
      </c>
      <c r="I237" s="859"/>
      <c r="J237" s="860"/>
      <c r="K237" s="861"/>
      <c r="L237" s="862"/>
      <c r="M237" s="860"/>
      <c r="N237" s="861"/>
      <c r="O237" s="862"/>
      <c r="P237" s="860"/>
      <c r="Q237" s="861"/>
      <c r="R237" s="862"/>
      <c r="S237" s="860"/>
      <c r="T237" s="863"/>
      <c r="U237" s="107" t="str">
        <f t="shared" si="9"/>
        <v/>
      </c>
      <c r="V237" s="758" t="str">
        <f>IF(C237="x","x",IF(C237="","",IF(OR(W237="NP",W237="DNF"),IF(W237="NP",MAX(W$12:W$309)+COUNTIF((W$12:W$309),MAX(W$12:W$309)),MAX(W$12:W$309)+COUNTIF((W$12:W$309),MAX(W$12:W$309))+COUNTIF((W$12:W$309),"NP")),W237)))</f>
        <v/>
      </c>
      <c r="W237" s="718" t="str">
        <f t="shared" si="10"/>
        <v/>
      </c>
      <c r="X237" s="718" t="str">
        <f>IF(A237="x","x",IF(C237="","",IF(OR(AND(U237="NP",U238="NP"),AND(U237="DNF",U238="DNF")),U237,IF(AND(U237="NP",U238="DNF"),U237,IF(AND(U237="DNF",U238="NP"),U238,MIN(U237,U238))))))</f>
        <v/>
      </c>
    </row>
    <row r="238" spans="1:24" ht="19.899999999999999" customHeight="1" thickBot="1" x14ac:dyDescent="0.25">
      <c r="A238" s="744"/>
      <c r="B238" s="784"/>
      <c r="C238" s="786"/>
      <c r="D238" s="80" t="s">
        <v>53</v>
      </c>
      <c r="E238" s="84"/>
      <c r="F238" s="85"/>
      <c r="G238" s="177"/>
      <c r="H238" s="180" t="str">
        <f>IF($C237="","",IF(OR($E238="DNF",$F238="DNF",$G238="DNF"),"DNF",IF(OR($E238="NP",$F238="NP",$G238="NP"),"NP",IF(ISERROR(MEDIAN($E238:$G238)),"DNF",IF(COUNT($E238:$G238)&lt;3,MAX($E238:$G238),MEDIAN($E238:$G238))))))</f>
        <v/>
      </c>
      <c r="I238" s="864"/>
      <c r="J238" s="865"/>
      <c r="K238" s="866"/>
      <c r="L238" s="867"/>
      <c r="M238" s="865"/>
      <c r="N238" s="866"/>
      <c r="O238" s="867"/>
      <c r="P238" s="865"/>
      <c r="Q238" s="866"/>
      <c r="R238" s="867"/>
      <c r="S238" s="865"/>
      <c r="T238" s="868"/>
      <c r="U238" s="108" t="str">
        <f t="shared" si="9"/>
        <v/>
      </c>
      <c r="V238" s="759"/>
      <c r="W238" s="718"/>
      <c r="X238" s="718"/>
    </row>
    <row r="239" spans="1:24" ht="19.899999999999999" customHeight="1" x14ac:dyDescent="0.2">
      <c r="A239" s="744" t="str">
        <f>IF('Start - jaro'!Q6="","","x")</f>
        <v/>
      </c>
      <c r="B239" s="787">
        <v>76</v>
      </c>
      <c r="C239" s="788" t="str">
        <f>IF('Start - jaro'!O6="","",'Start - jaro'!O6)</f>
        <v/>
      </c>
      <c r="D239" s="79" t="s">
        <v>52</v>
      </c>
      <c r="E239" s="82"/>
      <c r="F239" s="83"/>
      <c r="G239" s="173"/>
      <c r="H239" s="179" t="str">
        <f>IF($C239="","",IF(OR($E239="DNF",$F239="DNF",$G239="DNF"),"DNF",IF(OR($E239="NP",$F239="NP",$G239="NP"),"NP",IF(ISERROR(MEDIAN($E239:$G239)),"DNF",IF(COUNT($E239:$G239)&lt;3,MAX($E239:$G239),MEDIAN($E239:$G239))))))</f>
        <v/>
      </c>
      <c r="I239" s="859"/>
      <c r="J239" s="860"/>
      <c r="K239" s="861"/>
      <c r="L239" s="862"/>
      <c r="M239" s="860"/>
      <c r="N239" s="861"/>
      <c r="O239" s="862"/>
      <c r="P239" s="860"/>
      <c r="Q239" s="861"/>
      <c r="R239" s="862"/>
      <c r="S239" s="860"/>
      <c r="T239" s="863"/>
      <c r="U239" s="107" t="str">
        <f t="shared" si="9"/>
        <v/>
      </c>
      <c r="V239" s="758" t="str">
        <f>IF(C239="x","x",IF(C239="","",IF(OR(W239="NP",W239="DNF"),IF(W239="NP",MAX(W$12:W$309)+COUNTIF((W$12:W$309),MAX(W$12:W$309)),MAX(W$12:W$309)+COUNTIF((W$12:W$309),MAX(W$12:W$309))+COUNTIF((W$12:W$309),"NP")),W239)))</f>
        <v/>
      </c>
      <c r="W239" s="718" t="str">
        <f t="shared" si="10"/>
        <v/>
      </c>
      <c r="X239" s="718" t="str">
        <f>IF(A239="x","x",IF(C239="","",IF(OR(AND(U239="NP",U240="NP"),AND(U239="DNF",U240="DNF")),U239,IF(AND(U239="NP",U240="DNF"),U239,IF(AND(U239="DNF",U240="NP"),U240,MIN(U239,U240))))))</f>
        <v/>
      </c>
    </row>
    <row r="240" spans="1:24" ht="19.899999999999999" customHeight="1" thickBot="1" x14ac:dyDescent="0.25">
      <c r="A240" s="744"/>
      <c r="B240" s="784"/>
      <c r="C240" s="786"/>
      <c r="D240" s="80" t="s">
        <v>53</v>
      </c>
      <c r="E240" s="84"/>
      <c r="F240" s="85"/>
      <c r="G240" s="177"/>
      <c r="H240" s="180" t="str">
        <f>IF($C239="","",IF(OR($E240="DNF",$F240="DNF",$G240="DNF"),"DNF",IF(OR($E240="NP",$F240="NP",$G240="NP"),"NP",IF(ISERROR(MEDIAN($E240:$G240)),"DNF",IF(COUNT($E240:$G240)&lt;3,MAX($E240:$G240),MEDIAN($E240:$G240))))))</f>
        <v/>
      </c>
      <c r="I240" s="864"/>
      <c r="J240" s="865"/>
      <c r="K240" s="866"/>
      <c r="L240" s="867"/>
      <c r="M240" s="865"/>
      <c r="N240" s="866"/>
      <c r="O240" s="867"/>
      <c r="P240" s="865"/>
      <c r="Q240" s="866"/>
      <c r="R240" s="867"/>
      <c r="S240" s="865"/>
      <c r="T240" s="868"/>
      <c r="U240" s="108" t="str">
        <f t="shared" si="9"/>
        <v/>
      </c>
      <c r="V240" s="759"/>
      <c r="W240" s="718"/>
      <c r="X240" s="718"/>
    </row>
    <row r="241" spans="1:24" ht="19.899999999999999" customHeight="1" x14ac:dyDescent="0.2">
      <c r="A241" s="744" t="str">
        <f>IF('Start - jaro'!Q7="","","x")</f>
        <v/>
      </c>
      <c r="B241" s="787">
        <v>77</v>
      </c>
      <c r="C241" s="788" t="str">
        <f>IF('Start - jaro'!O7="","",'Start - jaro'!O7)</f>
        <v/>
      </c>
      <c r="D241" s="79" t="s">
        <v>52</v>
      </c>
      <c r="E241" s="82"/>
      <c r="F241" s="83"/>
      <c r="G241" s="173"/>
      <c r="H241" s="179" t="str">
        <f>IF($C241="","",IF(OR($E241="DNF",$F241="DNF",$G241="DNF"),"DNF",IF(OR($E241="NP",$F241="NP",$G241="NP"),"NP",IF(ISERROR(MEDIAN($E241:$G241)),"DNF",IF(COUNT($E241:$G241)&lt;3,MAX($E241:$G241),MEDIAN($E241:$G241))))))</f>
        <v/>
      </c>
      <c r="I241" s="859"/>
      <c r="J241" s="860"/>
      <c r="K241" s="861"/>
      <c r="L241" s="862"/>
      <c r="M241" s="860"/>
      <c r="N241" s="861"/>
      <c r="O241" s="862"/>
      <c r="P241" s="860"/>
      <c r="Q241" s="861"/>
      <c r="R241" s="862"/>
      <c r="S241" s="860"/>
      <c r="T241" s="863"/>
      <c r="U241" s="107" t="str">
        <f t="shared" si="9"/>
        <v/>
      </c>
      <c r="V241" s="758" t="str">
        <f>IF(C241="x","x",IF(C241="","",IF(OR(W241="NP",W241="DNF"),IF(W241="NP",MAX(W$12:W$309)+COUNTIF((W$12:W$309),MAX(W$12:W$309)),MAX(W$12:W$309)+COUNTIF((W$12:W$309),MAX(W$12:W$309))+COUNTIF((W$12:W$309),"NP")),W241)))</f>
        <v/>
      </c>
      <c r="W241" s="718" t="str">
        <f t="shared" si="10"/>
        <v/>
      </c>
      <c r="X241" s="718" t="str">
        <f>IF(A241="x","x",IF(C241="","",IF(OR(AND(U241="NP",U242="NP"),AND(U241="DNF",U242="DNF")),U241,IF(AND(U241="NP",U242="DNF"),U241,IF(AND(U241="DNF",U242="NP"),U242,MIN(U241,U242))))))</f>
        <v/>
      </c>
    </row>
    <row r="242" spans="1:24" ht="19.899999999999999" customHeight="1" thickBot="1" x14ac:dyDescent="0.25">
      <c r="A242" s="744"/>
      <c r="B242" s="784"/>
      <c r="C242" s="786"/>
      <c r="D242" s="80" t="s">
        <v>53</v>
      </c>
      <c r="E242" s="84"/>
      <c r="F242" s="85"/>
      <c r="G242" s="177"/>
      <c r="H242" s="180" t="str">
        <f>IF($C241="","",IF(OR($E242="DNF",$F242="DNF",$G242="DNF"),"DNF",IF(OR($E242="NP",$F242="NP",$G242="NP"),"NP",IF(ISERROR(MEDIAN($E242:$G242)),"DNF",IF(COUNT($E242:$G242)&lt;3,MAX($E242:$G242),MEDIAN($E242:$G242))))))</f>
        <v/>
      </c>
      <c r="I242" s="864"/>
      <c r="J242" s="865"/>
      <c r="K242" s="866"/>
      <c r="L242" s="867"/>
      <c r="M242" s="865"/>
      <c r="N242" s="866"/>
      <c r="O242" s="867"/>
      <c r="P242" s="865"/>
      <c r="Q242" s="866"/>
      <c r="R242" s="867"/>
      <c r="S242" s="865"/>
      <c r="T242" s="868"/>
      <c r="U242" s="108" t="str">
        <f t="shared" si="9"/>
        <v/>
      </c>
      <c r="V242" s="759"/>
      <c r="W242" s="718"/>
      <c r="X242" s="718"/>
    </row>
    <row r="243" spans="1:24" ht="19.899999999999999" customHeight="1" x14ac:dyDescent="0.2">
      <c r="A243" s="744" t="str">
        <f>IF('Start - jaro'!Q8="","","x")</f>
        <v/>
      </c>
      <c r="B243" s="787">
        <v>78</v>
      </c>
      <c r="C243" s="788" t="str">
        <f>IF('Start - jaro'!O8="","",'Start - jaro'!O8)</f>
        <v/>
      </c>
      <c r="D243" s="79" t="s">
        <v>52</v>
      </c>
      <c r="E243" s="82"/>
      <c r="F243" s="83"/>
      <c r="G243" s="173"/>
      <c r="H243" s="179" t="str">
        <f>IF($C243="","",IF(OR($E243="DNF",$F243="DNF",$G243="DNF"),"DNF",IF(OR($E243="NP",$F243="NP",$G243="NP"),"NP",IF(ISERROR(MEDIAN($E243:$G243)),"DNF",IF(COUNT($E243:$G243)&lt;3,MAX($E243:$G243),MEDIAN($E243:$G243))))))</f>
        <v/>
      </c>
      <c r="I243" s="859"/>
      <c r="J243" s="860"/>
      <c r="K243" s="861"/>
      <c r="L243" s="862"/>
      <c r="M243" s="860"/>
      <c r="N243" s="861"/>
      <c r="O243" s="862"/>
      <c r="P243" s="860"/>
      <c r="Q243" s="861"/>
      <c r="R243" s="862"/>
      <c r="S243" s="860"/>
      <c r="T243" s="863"/>
      <c r="U243" s="107" t="str">
        <f t="shared" si="9"/>
        <v/>
      </c>
      <c r="V243" s="758" t="str">
        <f>IF(C243="x","x",IF(C243="","",IF(OR(W243="NP",W243="DNF"),IF(W243="NP",MAX(W$12:W$309)+COUNTIF((W$12:W$309),MAX(W$12:W$309)),MAX(W$12:W$309)+COUNTIF((W$12:W$309),MAX(W$12:W$309))+COUNTIF((W$12:W$309),"NP")),W243)))</f>
        <v/>
      </c>
      <c r="W243" s="718" t="str">
        <f t="shared" si="10"/>
        <v/>
      </c>
      <c r="X243" s="718" t="str">
        <f>IF(A243="x","x",IF(C243="","",IF(OR(AND(U243="NP",U244="NP"),AND(U243="DNF",U244="DNF")),U243,IF(AND(U243="NP",U244="DNF"),U243,IF(AND(U243="DNF",U244="NP"),U244,MIN(U243,U244))))))</f>
        <v/>
      </c>
    </row>
    <row r="244" spans="1:24" ht="19.899999999999999" customHeight="1" thickBot="1" x14ac:dyDescent="0.25">
      <c r="A244" s="744"/>
      <c r="B244" s="784"/>
      <c r="C244" s="786"/>
      <c r="D244" s="80" t="s">
        <v>53</v>
      </c>
      <c r="E244" s="84"/>
      <c r="F244" s="85"/>
      <c r="G244" s="177"/>
      <c r="H244" s="180" t="str">
        <f>IF($C243="","",IF(OR($E244="DNF",$F244="DNF",$G244="DNF"),"DNF",IF(OR($E244="NP",$F244="NP",$G244="NP"),"NP",IF(ISERROR(MEDIAN($E244:$G244)),"DNF",IF(COUNT($E244:$G244)&lt;3,MAX($E244:$G244),MEDIAN($E244:$G244))))))</f>
        <v/>
      </c>
      <c r="I244" s="864"/>
      <c r="J244" s="865"/>
      <c r="K244" s="866"/>
      <c r="L244" s="867"/>
      <c r="M244" s="865"/>
      <c r="N244" s="866"/>
      <c r="O244" s="867"/>
      <c r="P244" s="865"/>
      <c r="Q244" s="866"/>
      <c r="R244" s="867"/>
      <c r="S244" s="865"/>
      <c r="T244" s="868"/>
      <c r="U244" s="108" t="str">
        <f t="shared" si="9"/>
        <v/>
      </c>
      <c r="V244" s="759"/>
      <c r="W244" s="718"/>
      <c r="X244" s="718"/>
    </row>
    <row r="245" spans="1:24" ht="19.899999999999999" customHeight="1" x14ac:dyDescent="0.2">
      <c r="A245" s="744" t="str">
        <f>IF('Start - jaro'!Q9="","","x")</f>
        <v/>
      </c>
      <c r="B245" s="787">
        <v>79</v>
      </c>
      <c r="C245" s="788" t="str">
        <f>IF('Start - jaro'!O9="","",'Start - jaro'!O9)</f>
        <v/>
      </c>
      <c r="D245" s="79" t="s">
        <v>52</v>
      </c>
      <c r="E245" s="82"/>
      <c r="F245" s="83"/>
      <c r="G245" s="173"/>
      <c r="H245" s="179" t="str">
        <f>IF($C245="","",IF(OR($E245="DNF",$F245="DNF",$G245="DNF"),"DNF",IF(OR($E245="NP",$F245="NP",$G245="NP"),"NP",IF(ISERROR(MEDIAN($E245:$G245)),"DNF",IF(COUNT($E245:$G245)&lt;3,MAX($E245:$G245),MEDIAN($E245:$G245))))))</f>
        <v/>
      </c>
      <c r="I245" s="859"/>
      <c r="J245" s="860"/>
      <c r="K245" s="861"/>
      <c r="L245" s="862"/>
      <c r="M245" s="860"/>
      <c r="N245" s="861"/>
      <c r="O245" s="862"/>
      <c r="P245" s="860"/>
      <c r="Q245" s="861"/>
      <c r="R245" s="862"/>
      <c r="S245" s="860"/>
      <c r="T245" s="863"/>
      <c r="U245" s="107" t="str">
        <f t="shared" si="9"/>
        <v/>
      </c>
      <c r="V245" s="758" t="str">
        <f>IF(C245="x","x",IF(C245="","",IF(OR(W245="NP",W245="DNF"),IF(W245="NP",MAX(W$12:W$309)+COUNTIF((W$12:W$309),MAX(W$12:W$309)),MAX(W$12:W$309)+COUNTIF((W$12:W$309),MAX(W$12:W$309))+COUNTIF((W$12:W$309),"NP")),W245)))</f>
        <v/>
      </c>
      <c r="W245" s="718" t="str">
        <f t="shared" si="10"/>
        <v/>
      </c>
      <c r="X245" s="718" t="str">
        <f>IF(A245="x","x",IF(C245="","",IF(OR(AND(U245="NP",U246="NP"),AND(U245="DNF",U246="DNF")),U245,IF(AND(U245="NP",U246="DNF"),U245,IF(AND(U245="DNF",U246="NP"),U246,MIN(U245,U246))))))</f>
        <v/>
      </c>
    </row>
    <row r="246" spans="1:24" ht="19.899999999999999" customHeight="1" thickBot="1" x14ac:dyDescent="0.25">
      <c r="A246" s="744"/>
      <c r="B246" s="784"/>
      <c r="C246" s="786"/>
      <c r="D246" s="80" t="s">
        <v>53</v>
      </c>
      <c r="E246" s="84"/>
      <c r="F246" s="85"/>
      <c r="G246" s="177"/>
      <c r="H246" s="180" t="str">
        <f>IF($C245="","",IF(OR($E246="DNF",$F246="DNF",$G246="DNF"),"DNF",IF(OR($E246="NP",$F246="NP",$G246="NP"),"NP",IF(ISERROR(MEDIAN($E246:$G246)),"DNF",IF(COUNT($E246:$G246)&lt;3,MAX($E246:$G246),MEDIAN($E246:$G246))))))</f>
        <v/>
      </c>
      <c r="I246" s="864"/>
      <c r="J246" s="865"/>
      <c r="K246" s="866"/>
      <c r="L246" s="867"/>
      <c r="M246" s="865"/>
      <c r="N246" s="866"/>
      <c r="O246" s="867"/>
      <c r="P246" s="865"/>
      <c r="Q246" s="866"/>
      <c r="R246" s="867"/>
      <c r="S246" s="865"/>
      <c r="T246" s="868"/>
      <c r="U246" s="108" t="str">
        <f t="shared" si="9"/>
        <v/>
      </c>
      <c r="V246" s="759"/>
      <c r="W246" s="718"/>
      <c r="X246" s="718"/>
    </row>
    <row r="247" spans="1:24" ht="19.899999999999999" customHeight="1" x14ac:dyDescent="0.2">
      <c r="A247" s="744" t="str">
        <f>IF('Start - jaro'!Q10="","","x")</f>
        <v/>
      </c>
      <c r="B247" s="783">
        <v>80</v>
      </c>
      <c r="C247" s="785" t="str">
        <f>IF('Start - jaro'!O10="","",'Start - jaro'!O10)</f>
        <v/>
      </c>
      <c r="D247" s="81" t="s">
        <v>52</v>
      </c>
      <c r="E247" s="86"/>
      <c r="F247" s="87"/>
      <c r="G247" s="178"/>
      <c r="H247" s="179" t="str">
        <f>IF($C247="","",IF(OR($E247="DNF",$F247="DNF",$G247="DNF"),"DNF",IF(OR($E247="NP",$F247="NP",$G247="NP"),"NP",IF(ISERROR(MEDIAN($E247:$G247)),"DNF",IF(COUNT($E247:$G247)&lt;3,MAX($E247:$G247),MEDIAN($E247:$G247))))))</f>
        <v/>
      </c>
      <c r="I247" s="859"/>
      <c r="J247" s="860"/>
      <c r="K247" s="861"/>
      <c r="L247" s="862"/>
      <c r="M247" s="860"/>
      <c r="N247" s="861"/>
      <c r="O247" s="862"/>
      <c r="P247" s="860"/>
      <c r="Q247" s="861"/>
      <c r="R247" s="862"/>
      <c r="S247" s="860"/>
      <c r="T247" s="863"/>
      <c r="U247" s="107" t="str">
        <f t="shared" si="9"/>
        <v/>
      </c>
      <c r="V247" s="758" t="str">
        <f>IF(C247="x","x",IF(C247="","",IF(OR(W247="NP",W247="DNF"),IF(W247="NP",MAX(W$12:W$309)+COUNTIF((W$12:W$309),MAX(W$12:W$309)),MAX(W$12:W$309)+COUNTIF((W$12:W$309),MAX(W$12:W$309))+COUNTIF((W$12:W$309),"NP")),W247)))</f>
        <v/>
      </c>
      <c r="W247" s="718" t="str">
        <f t="shared" si="10"/>
        <v/>
      </c>
      <c r="X247" s="718" t="str">
        <f>IF(A247="x","x",IF(C247="","",IF(OR(AND(U247="NP",U248="NP"),AND(U247="DNF",U248="DNF")),U247,IF(AND(U247="NP",U248="DNF"),U247,IF(AND(U247="DNF",U248="NP"),U248,MIN(U247,U248))))))</f>
        <v/>
      </c>
    </row>
    <row r="248" spans="1:24" ht="19.899999999999999" customHeight="1" thickBot="1" x14ac:dyDescent="0.25">
      <c r="A248" s="744"/>
      <c r="B248" s="784"/>
      <c r="C248" s="786"/>
      <c r="D248" s="80" t="s">
        <v>53</v>
      </c>
      <c r="E248" s="84"/>
      <c r="F248" s="85"/>
      <c r="G248" s="177"/>
      <c r="H248" s="180" t="str">
        <f>IF($C247="","",IF(OR($E248="DNF",$F248="DNF",$G248="DNF"),"DNF",IF(OR($E248="NP",$F248="NP",$G248="NP"),"NP",IF(ISERROR(MEDIAN($E248:$G248)),"DNF",IF(COUNT($E248:$G248)&lt;3,MAX($E248:$G248),MEDIAN($E248:$G248))))))</f>
        <v/>
      </c>
      <c r="I248" s="864"/>
      <c r="J248" s="865"/>
      <c r="K248" s="866"/>
      <c r="L248" s="867"/>
      <c r="M248" s="865"/>
      <c r="N248" s="866"/>
      <c r="O248" s="867"/>
      <c r="P248" s="865"/>
      <c r="Q248" s="866"/>
      <c r="R248" s="867"/>
      <c r="S248" s="865"/>
      <c r="T248" s="868"/>
      <c r="U248" s="108" t="str">
        <f t="shared" si="9"/>
        <v/>
      </c>
      <c r="V248" s="759"/>
      <c r="W248" s="718"/>
      <c r="X248" s="718"/>
    </row>
    <row r="249" spans="1:24" ht="15" customHeight="1" x14ac:dyDescent="0.2">
      <c r="B249" s="745" t="s">
        <v>32</v>
      </c>
      <c r="C249" s="746"/>
      <c r="D249" s="746"/>
      <c r="E249" s="746"/>
      <c r="F249" s="746"/>
      <c r="G249" s="746"/>
      <c r="H249" s="746"/>
      <c r="I249" s="746"/>
      <c r="J249" s="746"/>
      <c r="K249" s="746"/>
      <c r="L249" s="746"/>
      <c r="M249" s="746"/>
      <c r="N249" s="746"/>
      <c r="O249" s="746"/>
      <c r="P249" s="749"/>
      <c r="Q249" s="749"/>
      <c r="R249" s="749"/>
      <c r="S249" s="749"/>
      <c r="T249" s="749"/>
      <c r="U249" s="749"/>
      <c r="V249" s="750"/>
    </row>
    <row r="250" spans="1:24" ht="15" customHeight="1" x14ac:dyDescent="0.2">
      <c r="B250" s="747"/>
      <c r="C250" s="748"/>
      <c r="D250" s="748"/>
      <c r="E250" s="748"/>
      <c r="F250" s="748"/>
      <c r="G250" s="748"/>
      <c r="H250" s="748"/>
      <c r="I250" s="748"/>
      <c r="J250" s="748"/>
      <c r="K250" s="748"/>
      <c r="L250" s="748"/>
      <c r="M250" s="748"/>
      <c r="N250" s="748"/>
      <c r="O250" s="748"/>
      <c r="P250" s="751"/>
      <c r="Q250" s="751"/>
      <c r="R250" s="751"/>
      <c r="S250" s="751"/>
      <c r="T250" s="751"/>
      <c r="U250" s="751"/>
      <c r="V250" s="752"/>
    </row>
    <row r="251" spans="1:24" ht="15" customHeight="1" x14ac:dyDescent="0.2">
      <c r="B251" s="747"/>
      <c r="C251" s="748"/>
      <c r="D251" s="748"/>
      <c r="E251" s="748"/>
      <c r="F251" s="748"/>
      <c r="G251" s="748"/>
      <c r="H251" s="748"/>
      <c r="I251" s="748"/>
      <c r="J251" s="748"/>
      <c r="K251" s="748"/>
      <c r="L251" s="748"/>
      <c r="M251" s="748"/>
      <c r="N251" s="748"/>
      <c r="O251" s="748"/>
      <c r="P251" s="751"/>
      <c r="Q251" s="751"/>
      <c r="R251" s="751"/>
      <c r="S251" s="751"/>
      <c r="T251" s="751"/>
      <c r="U251" s="751"/>
      <c r="V251" s="752"/>
    </row>
    <row r="252" spans="1:24" ht="19.899999999999999" customHeight="1" thickBot="1" x14ac:dyDescent="0.25">
      <c r="B252" s="825" t="s">
        <v>96</v>
      </c>
      <c r="C252" s="826"/>
      <c r="D252" s="826"/>
      <c r="E252" s="826"/>
      <c r="F252" s="826"/>
      <c r="G252" s="826"/>
      <c r="H252" s="826"/>
      <c r="I252" s="826"/>
      <c r="J252" s="826"/>
      <c r="K252" s="826"/>
      <c r="L252" s="826"/>
      <c r="M252" s="826"/>
      <c r="N252" s="826"/>
      <c r="O252" s="827"/>
      <c r="P252" s="817"/>
      <c r="Q252" s="817"/>
      <c r="R252" s="817"/>
      <c r="S252" s="817"/>
      <c r="T252" s="817"/>
      <c r="U252" s="817"/>
      <c r="V252" s="818"/>
    </row>
    <row r="253" spans="1:24" ht="15" customHeight="1" x14ac:dyDescent="0.2">
      <c r="B253" s="828" t="s">
        <v>57</v>
      </c>
      <c r="C253" s="829"/>
      <c r="D253" s="830"/>
      <c r="E253" s="831" t="s">
        <v>33</v>
      </c>
      <c r="F253" s="832"/>
      <c r="G253" s="832"/>
      <c r="H253" s="769"/>
      <c r="I253" s="833" t="s">
        <v>34</v>
      </c>
      <c r="J253" s="834"/>
      <c r="K253" s="834"/>
      <c r="L253" s="834"/>
      <c r="M253" s="834"/>
      <c r="N253" s="834"/>
      <c r="O253" s="834"/>
      <c r="P253" s="834"/>
      <c r="Q253" s="834"/>
      <c r="R253" s="834"/>
      <c r="S253" s="834"/>
      <c r="T253" s="835"/>
      <c r="U253" s="836" t="s">
        <v>35</v>
      </c>
      <c r="V253" s="837"/>
    </row>
    <row r="254" spans="1:24" ht="15" customHeight="1" x14ac:dyDescent="0.2">
      <c r="B254" s="732"/>
      <c r="C254" s="733"/>
      <c r="D254" s="734"/>
      <c r="E254" s="767"/>
      <c r="F254" s="768"/>
      <c r="G254" s="768"/>
      <c r="H254" s="769"/>
      <c r="I254" s="850" t="s">
        <v>58</v>
      </c>
      <c r="J254" s="839"/>
      <c r="K254" s="840"/>
      <c r="L254" s="838" t="s">
        <v>59</v>
      </c>
      <c r="M254" s="839"/>
      <c r="N254" s="840"/>
      <c r="O254" s="838" t="s">
        <v>60</v>
      </c>
      <c r="P254" s="839"/>
      <c r="Q254" s="840"/>
      <c r="R254" s="838"/>
      <c r="S254" s="839"/>
      <c r="T254" s="847"/>
      <c r="U254" s="760"/>
      <c r="V254" s="719"/>
    </row>
    <row r="255" spans="1:24" ht="15" customHeight="1" x14ac:dyDescent="0.2">
      <c r="B255" s="732"/>
      <c r="C255" s="733"/>
      <c r="D255" s="734"/>
      <c r="E255" s="770"/>
      <c r="F255" s="771"/>
      <c r="G255" s="771"/>
      <c r="H255" s="772"/>
      <c r="I255" s="851"/>
      <c r="J255" s="842"/>
      <c r="K255" s="843"/>
      <c r="L255" s="841"/>
      <c r="M255" s="842"/>
      <c r="N255" s="843"/>
      <c r="O255" s="841"/>
      <c r="P255" s="842"/>
      <c r="Q255" s="843"/>
      <c r="R255" s="841"/>
      <c r="S255" s="842"/>
      <c r="T255" s="848"/>
      <c r="U255" s="725" t="s">
        <v>43</v>
      </c>
      <c r="V255" s="727" t="s">
        <v>44</v>
      </c>
    </row>
    <row r="256" spans="1:24" ht="15" customHeight="1" x14ac:dyDescent="0.2">
      <c r="B256" s="853" t="str">
        <f>"KATEGORIE: "&amp;'Start - podzim'!$N$2</f>
        <v>KATEGORIE: STARŠÍ</v>
      </c>
      <c r="C256" s="854"/>
      <c r="D256" s="855"/>
      <c r="E256" s="725" t="s">
        <v>45</v>
      </c>
      <c r="F256" s="721" t="s">
        <v>46</v>
      </c>
      <c r="G256" s="721" t="s">
        <v>47</v>
      </c>
      <c r="H256" s="727" t="s">
        <v>48</v>
      </c>
      <c r="I256" s="851"/>
      <c r="J256" s="842"/>
      <c r="K256" s="843"/>
      <c r="L256" s="841"/>
      <c r="M256" s="842"/>
      <c r="N256" s="843"/>
      <c r="O256" s="841"/>
      <c r="P256" s="842"/>
      <c r="Q256" s="843"/>
      <c r="R256" s="841"/>
      <c r="S256" s="842"/>
      <c r="T256" s="848"/>
      <c r="U256" s="725"/>
      <c r="V256" s="727"/>
    </row>
    <row r="257" spans="1:24" ht="15" customHeight="1" x14ac:dyDescent="0.2">
      <c r="B257" s="856"/>
      <c r="C257" s="857"/>
      <c r="D257" s="858"/>
      <c r="E257" s="725"/>
      <c r="F257" s="721"/>
      <c r="G257" s="721"/>
      <c r="H257" s="727"/>
      <c r="I257" s="851"/>
      <c r="J257" s="842"/>
      <c r="K257" s="843"/>
      <c r="L257" s="841"/>
      <c r="M257" s="842"/>
      <c r="N257" s="843"/>
      <c r="O257" s="841"/>
      <c r="P257" s="842"/>
      <c r="Q257" s="843"/>
      <c r="R257" s="841"/>
      <c r="S257" s="842"/>
      <c r="T257" s="848"/>
      <c r="U257" s="725"/>
      <c r="V257" s="727"/>
    </row>
    <row r="258" spans="1:24" ht="16.899999999999999" customHeight="1" x14ac:dyDescent="0.2">
      <c r="B258" s="760" t="s">
        <v>49</v>
      </c>
      <c r="C258" s="762" t="s">
        <v>50</v>
      </c>
      <c r="D258" s="719" t="s">
        <v>51</v>
      </c>
      <c r="E258" s="725"/>
      <c r="F258" s="721"/>
      <c r="G258" s="721"/>
      <c r="H258" s="727"/>
      <c r="I258" s="851"/>
      <c r="J258" s="842"/>
      <c r="K258" s="843"/>
      <c r="L258" s="841"/>
      <c r="M258" s="842"/>
      <c r="N258" s="843"/>
      <c r="O258" s="841"/>
      <c r="P258" s="842"/>
      <c r="Q258" s="843"/>
      <c r="R258" s="841"/>
      <c r="S258" s="842"/>
      <c r="T258" s="848"/>
      <c r="U258" s="725"/>
      <c r="V258" s="727"/>
    </row>
    <row r="259" spans="1:24" ht="16.899999999999999" customHeight="1" thickBot="1" x14ac:dyDescent="0.25">
      <c r="B259" s="761"/>
      <c r="C259" s="763"/>
      <c r="D259" s="720"/>
      <c r="E259" s="726"/>
      <c r="F259" s="722"/>
      <c r="G259" s="722"/>
      <c r="H259" s="728"/>
      <c r="I259" s="852"/>
      <c r="J259" s="845"/>
      <c r="K259" s="846"/>
      <c r="L259" s="844"/>
      <c r="M259" s="845"/>
      <c r="N259" s="846"/>
      <c r="O259" s="844"/>
      <c r="P259" s="845"/>
      <c r="Q259" s="846"/>
      <c r="R259" s="844"/>
      <c r="S259" s="845"/>
      <c r="T259" s="849"/>
      <c r="U259" s="726"/>
      <c r="V259" s="728"/>
    </row>
    <row r="260" spans="1:24" ht="19.899999999999999" customHeight="1" x14ac:dyDescent="0.2">
      <c r="A260" s="744" t="str">
        <f>IF('Start - jaro'!Q11="","","x")</f>
        <v/>
      </c>
      <c r="B260" s="787">
        <v>81</v>
      </c>
      <c r="C260" s="756" t="str">
        <f>IF('Start - jaro'!O11="","",'Start - jaro'!O11)</f>
        <v/>
      </c>
      <c r="D260" s="79" t="s">
        <v>52</v>
      </c>
      <c r="E260" s="82"/>
      <c r="F260" s="83"/>
      <c r="G260" s="173"/>
      <c r="H260" s="179" t="str">
        <f>IF($C260="","",IF(OR($E260="DNF",$F260="DNF",$G260="DNF"),"DNF",IF(OR($E260="NP",$F260="NP",$G260="NP"),"NP",IF(ISERROR(MEDIAN($E260:$G260)),"DNF",IF(COUNT($E260:$G260)&lt;3,MAX($E260:$G260),MEDIAN($E260:$G260))))))</f>
        <v/>
      </c>
      <c r="I260" s="859"/>
      <c r="J260" s="860"/>
      <c r="K260" s="861"/>
      <c r="L260" s="862"/>
      <c r="M260" s="860"/>
      <c r="N260" s="861"/>
      <c r="O260" s="862"/>
      <c r="P260" s="860"/>
      <c r="Q260" s="861"/>
      <c r="R260" s="862"/>
      <c r="S260" s="860"/>
      <c r="T260" s="863"/>
      <c r="U260" s="107" t="str">
        <f t="shared" ref="U260:U279" si="11">IF(H260="","",IF(H260="NP","NP",IF(H260="DNF","DNF",SUM(I260:T260)+H260)))</f>
        <v/>
      </c>
      <c r="V260" s="758" t="str">
        <f>IF(C260="x","x",IF(C260="","",IF(OR(W260="NP",W260="DNF"),IF(W260="NP",MAX(W$12:W$309)+COUNTIF((W$12:W$309),MAX(W$12:W$309)),MAX(W$12:W$309)+COUNTIF((W$12:W$309),MAX(W$12:W$309))+COUNTIF((W$12:W$309),"NP")),W260)))</f>
        <v/>
      </c>
      <c r="W260" s="718" t="str">
        <f t="shared" ref="W260:W278" si="12">IF(A260="x","x",IF(C260="","",IF(OR(X260="NP",X260="DNF"),X260,RANK(X260,X$12:X$309,1))))</f>
        <v/>
      </c>
      <c r="X260" s="718" t="str">
        <f>IF(A260="x","x",IF(C260="","",IF(OR(AND(U260="NP",U261="NP"),AND(U260="DNF",U261="DNF")),U260,IF(AND(U260="NP",U261="DNF"),U260,IF(AND(U260="DNF",U261="NP"),U261,MIN(U260,U261))))))</f>
        <v/>
      </c>
    </row>
    <row r="261" spans="1:24" ht="19.899999999999999" customHeight="1" thickBot="1" x14ac:dyDescent="0.25">
      <c r="A261" s="744"/>
      <c r="B261" s="784"/>
      <c r="C261" s="757"/>
      <c r="D261" s="80" t="s">
        <v>53</v>
      </c>
      <c r="E261" s="84"/>
      <c r="F261" s="85"/>
      <c r="G261" s="177"/>
      <c r="H261" s="180" t="str">
        <f>IF($C260="","",IF(OR($E261="DNF",$F261="DNF",$G261="DNF"),"DNF",IF(OR($E261="NP",$F261="NP",$G261="NP"),"NP",IF(ISERROR(MEDIAN($E261:$G261)),"DNF",IF(COUNT($E261:$G261)&lt;3,MAX($E261:$G261),MEDIAN($E261:$G261))))))</f>
        <v/>
      </c>
      <c r="I261" s="864"/>
      <c r="J261" s="865"/>
      <c r="K261" s="866"/>
      <c r="L261" s="867"/>
      <c r="M261" s="865"/>
      <c r="N261" s="866"/>
      <c r="O261" s="867"/>
      <c r="P261" s="865"/>
      <c r="Q261" s="866"/>
      <c r="R261" s="867"/>
      <c r="S261" s="865"/>
      <c r="T261" s="868"/>
      <c r="U261" s="108" t="str">
        <f t="shared" si="11"/>
        <v/>
      </c>
      <c r="V261" s="759"/>
      <c r="W261" s="718"/>
      <c r="X261" s="718"/>
    </row>
    <row r="262" spans="1:24" ht="19.899999999999999" customHeight="1" x14ac:dyDescent="0.2">
      <c r="A262" s="744" t="str">
        <f>IF('Start - jaro'!Q12="","","x")</f>
        <v/>
      </c>
      <c r="B262" s="787">
        <v>82</v>
      </c>
      <c r="C262" s="788" t="str">
        <f>IF('Start - jaro'!O12="","",'Start - jaro'!O12)</f>
        <v/>
      </c>
      <c r="D262" s="79" t="s">
        <v>52</v>
      </c>
      <c r="E262" s="82"/>
      <c r="F262" s="83"/>
      <c r="G262" s="173"/>
      <c r="H262" s="179" t="str">
        <f>IF($C262="","",IF(OR($E262="DNF",$F262="DNF",$G262="DNF"),"DNF",IF(OR($E262="NP",$F262="NP",$G262="NP"),"NP",IF(ISERROR(MEDIAN($E262:$G262)),"DNF",IF(COUNT($E262:$G262)&lt;3,MAX($E262:$G262),MEDIAN($E262:$G262))))))</f>
        <v/>
      </c>
      <c r="I262" s="859"/>
      <c r="J262" s="860"/>
      <c r="K262" s="861"/>
      <c r="L262" s="862"/>
      <c r="M262" s="860"/>
      <c r="N262" s="861"/>
      <c r="O262" s="862"/>
      <c r="P262" s="860"/>
      <c r="Q262" s="861"/>
      <c r="R262" s="862"/>
      <c r="S262" s="860"/>
      <c r="T262" s="863"/>
      <c r="U262" s="107" t="str">
        <f t="shared" si="11"/>
        <v/>
      </c>
      <c r="V262" s="758" t="str">
        <f>IF(C262="x","x",IF(C262="","",IF(OR(W262="NP",W262="DNF"),IF(W262="NP",MAX(W$12:W$309)+COUNTIF((W$12:W$309),MAX(W$12:W$309)),MAX(W$12:W$309)+COUNTIF((W$12:W$309),MAX(W$12:W$309))+COUNTIF((W$12:W$309),"NP")),W262)))</f>
        <v/>
      </c>
      <c r="W262" s="718" t="str">
        <f t="shared" si="12"/>
        <v/>
      </c>
      <c r="X262" s="718" t="str">
        <f>IF(A262="x","x",IF(C262="","",IF(OR(AND(U262="NP",U263="NP"),AND(U262="DNF",U263="DNF")),U262,IF(AND(U262="NP",U263="DNF"),U262,IF(AND(U262="DNF",U263="NP"),U263,MIN(U262,U263))))))</f>
        <v/>
      </c>
    </row>
    <row r="263" spans="1:24" ht="19.899999999999999" customHeight="1" thickBot="1" x14ac:dyDescent="0.25">
      <c r="A263" s="744"/>
      <c r="B263" s="784"/>
      <c r="C263" s="786"/>
      <c r="D263" s="80" t="s">
        <v>53</v>
      </c>
      <c r="E263" s="84"/>
      <c r="F263" s="85"/>
      <c r="G263" s="177"/>
      <c r="H263" s="180" t="str">
        <f>IF($C262="","",IF(OR($E263="DNF",$F263="DNF",$G263="DNF"),"DNF",IF(OR($E263="NP",$F263="NP",$G263="NP"),"NP",IF(ISERROR(MEDIAN($E263:$G263)),"DNF",IF(COUNT($E263:$G263)&lt;3,MAX($E263:$G263),MEDIAN($E263:$G263))))))</f>
        <v/>
      </c>
      <c r="I263" s="864"/>
      <c r="J263" s="865"/>
      <c r="K263" s="866"/>
      <c r="L263" s="867"/>
      <c r="M263" s="865"/>
      <c r="N263" s="866"/>
      <c r="O263" s="867"/>
      <c r="P263" s="865"/>
      <c r="Q263" s="866"/>
      <c r="R263" s="867"/>
      <c r="S263" s="865"/>
      <c r="T263" s="868"/>
      <c r="U263" s="108" t="str">
        <f t="shared" si="11"/>
        <v/>
      </c>
      <c r="V263" s="759"/>
      <c r="W263" s="718"/>
      <c r="X263" s="718"/>
    </row>
    <row r="264" spans="1:24" ht="19.899999999999999" customHeight="1" x14ac:dyDescent="0.2">
      <c r="A264" s="744" t="str">
        <f>IF('Start - jaro'!Q13="","","x")</f>
        <v/>
      </c>
      <c r="B264" s="787">
        <v>83</v>
      </c>
      <c r="C264" s="788" t="str">
        <f>IF('Start - jaro'!O13="","",'Start - jaro'!O13)</f>
        <v/>
      </c>
      <c r="D264" s="79" t="s">
        <v>52</v>
      </c>
      <c r="E264" s="82"/>
      <c r="F264" s="83"/>
      <c r="G264" s="173"/>
      <c r="H264" s="179" t="str">
        <f>IF($C264="","",IF(OR($E264="DNF",$F264="DNF",$G264="DNF"),"DNF",IF(OR($E264="NP",$F264="NP",$G264="NP"),"NP",IF(ISERROR(MEDIAN($E264:$G264)),"DNF",IF(COUNT($E264:$G264)&lt;3,MAX($E264:$G264),MEDIAN($E264:$G264))))))</f>
        <v/>
      </c>
      <c r="I264" s="859"/>
      <c r="J264" s="860"/>
      <c r="K264" s="861"/>
      <c r="L264" s="862"/>
      <c r="M264" s="860"/>
      <c r="N264" s="861"/>
      <c r="O264" s="862"/>
      <c r="P264" s="860"/>
      <c r="Q264" s="861"/>
      <c r="R264" s="862"/>
      <c r="S264" s="860"/>
      <c r="T264" s="863"/>
      <c r="U264" s="107" t="str">
        <f t="shared" si="11"/>
        <v/>
      </c>
      <c r="V264" s="758" t="str">
        <f>IF(C264="x","x",IF(C264="","",IF(OR(W264="NP",W264="DNF"),IF(W264="NP",MAX(W$12:W$309)+COUNTIF((W$12:W$309),MAX(W$12:W$309)),MAX(W$12:W$309)+COUNTIF((W$12:W$309),MAX(W$12:W$309))+COUNTIF((W$12:W$309),"NP")),W264)))</f>
        <v/>
      </c>
      <c r="W264" s="718" t="str">
        <f t="shared" si="12"/>
        <v/>
      </c>
      <c r="X264" s="718" t="str">
        <f>IF(A264="x","x",IF(C264="","",IF(OR(AND(U264="NP",U265="NP"),AND(U264="DNF",U265="DNF")),U264,IF(AND(U264="NP",U265="DNF"),U264,IF(AND(U264="DNF",U265="NP"),U265,MIN(U264,U265))))))</f>
        <v/>
      </c>
    </row>
    <row r="265" spans="1:24" ht="19.899999999999999" customHeight="1" thickBot="1" x14ac:dyDescent="0.25">
      <c r="A265" s="744"/>
      <c r="B265" s="784"/>
      <c r="C265" s="786"/>
      <c r="D265" s="80" t="s">
        <v>53</v>
      </c>
      <c r="E265" s="84"/>
      <c r="F265" s="85"/>
      <c r="G265" s="177"/>
      <c r="H265" s="180" t="str">
        <f>IF($C264="","",IF(OR($E265="DNF",$F265="DNF",$G265="DNF"),"DNF",IF(OR($E265="NP",$F265="NP",$G265="NP"),"NP",IF(ISERROR(MEDIAN($E265:$G265)),"DNF",IF(COUNT($E265:$G265)&lt;3,MAX($E265:$G265),MEDIAN($E265:$G265))))))</f>
        <v/>
      </c>
      <c r="I265" s="864"/>
      <c r="J265" s="865"/>
      <c r="K265" s="866"/>
      <c r="L265" s="867"/>
      <c r="M265" s="865"/>
      <c r="N265" s="866"/>
      <c r="O265" s="867"/>
      <c r="P265" s="865"/>
      <c r="Q265" s="866"/>
      <c r="R265" s="867"/>
      <c r="S265" s="865"/>
      <c r="T265" s="868"/>
      <c r="U265" s="108" t="str">
        <f t="shared" si="11"/>
        <v/>
      </c>
      <c r="V265" s="759"/>
      <c r="W265" s="718"/>
      <c r="X265" s="718"/>
    </row>
    <row r="266" spans="1:24" ht="19.899999999999999" customHeight="1" x14ac:dyDescent="0.2">
      <c r="A266" s="744" t="str">
        <f>IF('Start - jaro'!Q14="","","x")</f>
        <v/>
      </c>
      <c r="B266" s="787">
        <v>84</v>
      </c>
      <c r="C266" s="788" t="str">
        <f>IF('Start - jaro'!O14="","",'Start - jaro'!O14)</f>
        <v/>
      </c>
      <c r="D266" s="79" t="s">
        <v>52</v>
      </c>
      <c r="E266" s="82"/>
      <c r="F266" s="83"/>
      <c r="G266" s="173"/>
      <c r="H266" s="179" t="str">
        <f>IF($C266="","",IF(OR($E266="DNF",$F266="DNF",$G266="DNF"),"DNF",IF(OR($E266="NP",$F266="NP",$G266="NP"),"NP",IF(ISERROR(MEDIAN($E266:$G266)),"DNF",IF(COUNT($E266:$G266)&lt;3,MAX($E266:$G266),MEDIAN($E266:$G266))))))</f>
        <v/>
      </c>
      <c r="I266" s="859"/>
      <c r="J266" s="860"/>
      <c r="K266" s="861"/>
      <c r="L266" s="862"/>
      <c r="M266" s="860"/>
      <c r="N266" s="861"/>
      <c r="O266" s="862"/>
      <c r="P266" s="860"/>
      <c r="Q266" s="861"/>
      <c r="R266" s="862"/>
      <c r="S266" s="860"/>
      <c r="T266" s="863"/>
      <c r="U266" s="107" t="str">
        <f t="shared" si="11"/>
        <v/>
      </c>
      <c r="V266" s="758" t="str">
        <f>IF(C266="x","x",IF(C266="","",IF(OR(W266="NP",W266="DNF"),IF(W266="NP",MAX(W$12:W$309)+COUNTIF((W$12:W$309),MAX(W$12:W$309)),MAX(W$12:W$309)+COUNTIF((W$12:W$309),MAX(W$12:W$309))+COUNTIF((W$12:W$309),"NP")),W266)))</f>
        <v/>
      </c>
      <c r="W266" s="718" t="str">
        <f t="shared" si="12"/>
        <v/>
      </c>
      <c r="X266" s="718" t="str">
        <f>IF(A266="x","x",IF(C266="","",IF(OR(AND(U266="NP",U267="NP"),AND(U266="DNF",U267="DNF")),U266,IF(AND(U266="NP",U267="DNF"),U266,IF(AND(U266="DNF",U267="NP"),U267,MIN(U266,U267))))))</f>
        <v/>
      </c>
    </row>
    <row r="267" spans="1:24" ht="19.899999999999999" customHeight="1" thickBot="1" x14ac:dyDescent="0.25">
      <c r="A267" s="744"/>
      <c r="B267" s="784"/>
      <c r="C267" s="786"/>
      <c r="D267" s="80" t="s">
        <v>53</v>
      </c>
      <c r="E267" s="84"/>
      <c r="F267" s="85"/>
      <c r="G267" s="177"/>
      <c r="H267" s="180" t="str">
        <f>IF($C266="","",IF(OR($E267="DNF",$F267="DNF",$G267="DNF"),"DNF",IF(OR($E267="NP",$F267="NP",$G267="NP"),"NP",IF(ISERROR(MEDIAN($E267:$G267)),"DNF",IF(COUNT($E267:$G267)&lt;3,MAX($E267:$G267),MEDIAN($E267:$G267))))))</f>
        <v/>
      </c>
      <c r="I267" s="864"/>
      <c r="J267" s="865"/>
      <c r="K267" s="866"/>
      <c r="L267" s="867"/>
      <c r="M267" s="865"/>
      <c r="N267" s="866"/>
      <c r="O267" s="867"/>
      <c r="P267" s="865"/>
      <c r="Q267" s="866"/>
      <c r="R267" s="867"/>
      <c r="S267" s="865"/>
      <c r="T267" s="868"/>
      <c r="U267" s="108" t="str">
        <f t="shared" si="11"/>
        <v/>
      </c>
      <c r="V267" s="759"/>
      <c r="W267" s="718"/>
      <c r="X267" s="718"/>
    </row>
    <row r="268" spans="1:24" ht="19.899999999999999" customHeight="1" x14ac:dyDescent="0.2">
      <c r="A268" s="744" t="str">
        <f>IF('Start - jaro'!Q15="","","x")</f>
        <v/>
      </c>
      <c r="B268" s="787">
        <v>85</v>
      </c>
      <c r="C268" s="788" t="str">
        <f>IF('Start - jaro'!O15="","",'Start - jaro'!O15)</f>
        <v/>
      </c>
      <c r="D268" s="79" t="s">
        <v>52</v>
      </c>
      <c r="E268" s="82"/>
      <c r="F268" s="83"/>
      <c r="G268" s="173"/>
      <c r="H268" s="179" t="str">
        <f>IF($C268="","",IF(OR($E268="DNF",$F268="DNF",$G268="DNF"),"DNF",IF(OR($E268="NP",$F268="NP",$G268="NP"),"NP",IF(ISERROR(MEDIAN($E268:$G268)),"DNF",IF(COUNT($E268:$G268)&lt;3,MAX($E268:$G268),MEDIAN($E268:$G268))))))</f>
        <v/>
      </c>
      <c r="I268" s="859"/>
      <c r="J268" s="860"/>
      <c r="K268" s="861"/>
      <c r="L268" s="862"/>
      <c r="M268" s="860"/>
      <c r="N268" s="861"/>
      <c r="O268" s="862"/>
      <c r="P268" s="860"/>
      <c r="Q268" s="861"/>
      <c r="R268" s="862"/>
      <c r="S268" s="860"/>
      <c r="T268" s="863"/>
      <c r="U268" s="107" t="str">
        <f t="shared" si="11"/>
        <v/>
      </c>
      <c r="V268" s="758" t="str">
        <f>IF(C268="x","x",IF(C268="","",IF(OR(W268="NP",W268="DNF"),IF(W268="NP",MAX(W$12:W$309)+COUNTIF((W$12:W$309),MAX(W$12:W$309)),MAX(W$12:W$309)+COUNTIF((W$12:W$309),MAX(W$12:W$309))+COUNTIF((W$12:W$309),"NP")),W268)))</f>
        <v/>
      </c>
      <c r="W268" s="718" t="str">
        <f t="shared" si="12"/>
        <v/>
      </c>
      <c r="X268" s="718" t="str">
        <f>IF(A268="x","x",IF(C268="","",IF(OR(AND(U268="NP",U269="NP"),AND(U268="DNF",U269="DNF")),U268,IF(AND(U268="NP",U269="DNF"),U268,IF(AND(U268="DNF",U269="NP"),U269,MIN(U268,U269))))))</f>
        <v/>
      </c>
    </row>
    <row r="269" spans="1:24" ht="19.899999999999999" customHeight="1" thickBot="1" x14ac:dyDescent="0.25">
      <c r="A269" s="744"/>
      <c r="B269" s="784"/>
      <c r="C269" s="786"/>
      <c r="D269" s="80" t="s">
        <v>53</v>
      </c>
      <c r="E269" s="84"/>
      <c r="F269" s="85"/>
      <c r="G269" s="177"/>
      <c r="H269" s="180" t="str">
        <f>IF($C268="","",IF(OR($E269="DNF",$F269="DNF",$G269="DNF"),"DNF",IF(OR($E269="NP",$F269="NP",$G269="NP"),"NP",IF(ISERROR(MEDIAN($E269:$G269)),"DNF",IF(COUNT($E269:$G269)&lt;3,MAX($E269:$G269),MEDIAN($E269:$G269))))))</f>
        <v/>
      </c>
      <c r="I269" s="864"/>
      <c r="J269" s="865"/>
      <c r="K269" s="866"/>
      <c r="L269" s="867"/>
      <c r="M269" s="865"/>
      <c r="N269" s="866"/>
      <c r="O269" s="867"/>
      <c r="P269" s="865"/>
      <c r="Q269" s="866"/>
      <c r="R269" s="867"/>
      <c r="S269" s="865"/>
      <c r="T269" s="868"/>
      <c r="U269" s="108" t="str">
        <f t="shared" si="11"/>
        <v/>
      </c>
      <c r="V269" s="759"/>
      <c r="W269" s="718"/>
      <c r="X269" s="718"/>
    </row>
    <row r="270" spans="1:24" ht="19.899999999999999" customHeight="1" x14ac:dyDescent="0.2">
      <c r="A270" s="744" t="str">
        <f>IF('Start - jaro'!Q16="","","x")</f>
        <v/>
      </c>
      <c r="B270" s="787">
        <v>86</v>
      </c>
      <c r="C270" s="788" t="str">
        <f>IF('Start - jaro'!O16="","",'Start - jaro'!O16)</f>
        <v/>
      </c>
      <c r="D270" s="79" t="s">
        <v>52</v>
      </c>
      <c r="E270" s="82"/>
      <c r="F270" s="83"/>
      <c r="G270" s="173"/>
      <c r="H270" s="179" t="str">
        <f>IF($C270="","",IF(OR($E270="DNF",$F270="DNF",$G270="DNF"),"DNF",IF(OR($E270="NP",$F270="NP",$G270="NP"),"NP",IF(ISERROR(MEDIAN($E270:$G270)),"DNF",IF(COUNT($E270:$G270)&lt;3,MAX($E270:$G270),MEDIAN($E270:$G270))))))</f>
        <v/>
      </c>
      <c r="I270" s="859"/>
      <c r="J270" s="860"/>
      <c r="K270" s="861"/>
      <c r="L270" s="862"/>
      <c r="M270" s="860"/>
      <c r="N270" s="861"/>
      <c r="O270" s="862"/>
      <c r="P270" s="860"/>
      <c r="Q270" s="861"/>
      <c r="R270" s="862"/>
      <c r="S270" s="860"/>
      <c r="T270" s="863"/>
      <c r="U270" s="107" t="str">
        <f t="shared" si="11"/>
        <v/>
      </c>
      <c r="V270" s="758" t="str">
        <f>IF(C270="x","x",IF(C270="","",IF(OR(W270="NP",W270="DNF"),IF(W270="NP",MAX(W$12:W$309)+COUNTIF((W$12:W$309),MAX(W$12:W$309)),MAX(W$12:W$309)+COUNTIF((W$12:W$309),MAX(W$12:W$309))+COUNTIF((W$12:W$309),"NP")),W270)))</f>
        <v/>
      </c>
      <c r="W270" s="718" t="str">
        <f t="shared" si="12"/>
        <v/>
      </c>
      <c r="X270" s="718" t="str">
        <f>IF(A270="x","x",IF(C270="","",IF(OR(AND(U270="NP",U271="NP"),AND(U270="DNF",U271="DNF")),U270,IF(AND(U270="NP",U271="DNF"),U270,IF(AND(U270="DNF",U271="NP"),U271,MIN(U270,U271))))))</f>
        <v/>
      </c>
    </row>
    <row r="271" spans="1:24" ht="19.899999999999999" customHeight="1" thickBot="1" x14ac:dyDescent="0.25">
      <c r="A271" s="744"/>
      <c r="B271" s="784"/>
      <c r="C271" s="786"/>
      <c r="D271" s="80" t="s">
        <v>53</v>
      </c>
      <c r="E271" s="84"/>
      <c r="F271" s="85"/>
      <c r="G271" s="177"/>
      <c r="H271" s="180" t="str">
        <f>IF($C270="","",IF(OR($E271="DNF",$F271="DNF",$G271="DNF"),"DNF",IF(OR($E271="NP",$F271="NP",$G271="NP"),"NP",IF(ISERROR(MEDIAN($E271:$G271)),"DNF",IF(COUNT($E271:$G271)&lt;3,MAX($E271:$G271),MEDIAN($E271:$G271))))))</f>
        <v/>
      </c>
      <c r="I271" s="864"/>
      <c r="J271" s="865"/>
      <c r="K271" s="866"/>
      <c r="L271" s="867"/>
      <c r="M271" s="865"/>
      <c r="N271" s="866"/>
      <c r="O271" s="867"/>
      <c r="P271" s="865"/>
      <c r="Q271" s="866"/>
      <c r="R271" s="867"/>
      <c r="S271" s="865"/>
      <c r="T271" s="868"/>
      <c r="U271" s="108" t="str">
        <f t="shared" si="11"/>
        <v/>
      </c>
      <c r="V271" s="759"/>
      <c r="W271" s="718"/>
      <c r="X271" s="718"/>
    </row>
    <row r="272" spans="1:24" ht="19.899999999999999" customHeight="1" x14ac:dyDescent="0.2">
      <c r="A272" s="744" t="str">
        <f>IF('Start - jaro'!Q17="","","x")</f>
        <v/>
      </c>
      <c r="B272" s="787">
        <v>87</v>
      </c>
      <c r="C272" s="788" t="str">
        <f>IF('Start - jaro'!O17="","",'Start - jaro'!O17)</f>
        <v/>
      </c>
      <c r="D272" s="79" t="s">
        <v>52</v>
      </c>
      <c r="E272" s="82"/>
      <c r="F272" s="83"/>
      <c r="G272" s="173"/>
      <c r="H272" s="179" t="str">
        <f>IF($C272="","",IF(OR($E272="DNF",$F272="DNF",$G272="DNF"),"DNF",IF(OR($E272="NP",$F272="NP",$G272="NP"),"NP",IF(ISERROR(MEDIAN($E272:$G272)),"DNF",IF(COUNT($E272:$G272)&lt;3,MAX($E272:$G272),MEDIAN($E272:$G272))))))</f>
        <v/>
      </c>
      <c r="I272" s="859"/>
      <c r="J272" s="860"/>
      <c r="K272" s="861"/>
      <c r="L272" s="862"/>
      <c r="M272" s="860"/>
      <c r="N272" s="861"/>
      <c r="O272" s="862"/>
      <c r="P272" s="860"/>
      <c r="Q272" s="861"/>
      <c r="R272" s="862"/>
      <c r="S272" s="860"/>
      <c r="T272" s="863"/>
      <c r="U272" s="107" t="str">
        <f t="shared" si="11"/>
        <v/>
      </c>
      <c r="V272" s="758" t="str">
        <f>IF(C272="x","x",IF(C272="","",IF(OR(W272="NP",W272="DNF"),IF(W272="NP",MAX(W$12:W$309)+COUNTIF((W$12:W$309),MAX(W$12:W$309)),MAX(W$12:W$309)+COUNTIF((W$12:W$309),MAX(W$12:W$309))+COUNTIF((W$12:W$309),"NP")),W272)))</f>
        <v/>
      </c>
      <c r="W272" s="718" t="str">
        <f t="shared" si="12"/>
        <v/>
      </c>
      <c r="X272" s="718" t="str">
        <f>IF(A272="x","x",IF(C272="","",IF(OR(AND(U272="NP",U273="NP"),AND(U272="DNF",U273="DNF")),U272,IF(AND(U272="NP",U273="DNF"),U272,IF(AND(U272="DNF",U273="NP"),U273,MIN(U272,U273))))))</f>
        <v/>
      </c>
    </row>
    <row r="273" spans="1:24" ht="19.899999999999999" customHeight="1" thickBot="1" x14ac:dyDescent="0.25">
      <c r="A273" s="744"/>
      <c r="B273" s="784"/>
      <c r="C273" s="786"/>
      <c r="D273" s="80" t="s">
        <v>53</v>
      </c>
      <c r="E273" s="84"/>
      <c r="F273" s="85"/>
      <c r="G273" s="177"/>
      <c r="H273" s="180" t="str">
        <f>IF($C272="","",IF(OR($E273="DNF",$F273="DNF",$G273="DNF"),"DNF",IF(OR($E273="NP",$F273="NP",$G273="NP"),"NP",IF(ISERROR(MEDIAN($E273:$G273)),"DNF",IF(COUNT($E273:$G273)&lt;3,MAX($E273:$G273),MEDIAN($E273:$G273))))))</f>
        <v/>
      </c>
      <c r="I273" s="864"/>
      <c r="J273" s="865"/>
      <c r="K273" s="866"/>
      <c r="L273" s="867"/>
      <c r="M273" s="865"/>
      <c r="N273" s="866"/>
      <c r="O273" s="867"/>
      <c r="P273" s="865"/>
      <c r="Q273" s="866"/>
      <c r="R273" s="867"/>
      <c r="S273" s="865"/>
      <c r="T273" s="868"/>
      <c r="U273" s="108" t="str">
        <f t="shared" si="11"/>
        <v/>
      </c>
      <c r="V273" s="759"/>
      <c r="W273" s="718"/>
      <c r="X273" s="718"/>
    </row>
    <row r="274" spans="1:24" ht="19.899999999999999" customHeight="1" x14ac:dyDescent="0.2">
      <c r="A274" s="744" t="str">
        <f>IF('Start - jaro'!Q18="","","x")</f>
        <v/>
      </c>
      <c r="B274" s="787">
        <v>88</v>
      </c>
      <c r="C274" s="788" t="str">
        <f>IF('Start - jaro'!O18="","",'Start - jaro'!O18)</f>
        <v/>
      </c>
      <c r="D274" s="79" t="s">
        <v>52</v>
      </c>
      <c r="E274" s="82"/>
      <c r="F274" s="83"/>
      <c r="G274" s="173"/>
      <c r="H274" s="179" t="str">
        <f>IF($C274="","",IF(OR($E274="DNF",$F274="DNF",$G274="DNF"),"DNF",IF(OR($E274="NP",$F274="NP",$G274="NP"),"NP",IF(ISERROR(MEDIAN($E274:$G274)),"DNF",IF(COUNT($E274:$G274)&lt;3,MAX($E274:$G274),MEDIAN($E274:$G274))))))</f>
        <v/>
      </c>
      <c r="I274" s="859"/>
      <c r="J274" s="860"/>
      <c r="K274" s="861"/>
      <c r="L274" s="862"/>
      <c r="M274" s="860"/>
      <c r="N274" s="861"/>
      <c r="O274" s="862"/>
      <c r="P274" s="860"/>
      <c r="Q274" s="861"/>
      <c r="R274" s="862"/>
      <c r="S274" s="860"/>
      <c r="T274" s="863"/>
      <c r="U274" s="107" t="str">
        <f t="shared" si="11"/>
        <v/>
      </c>
      <c r="V274" s="758" t="str">
        <f>IF(C274="x","x",IF(C274="","",IF(OR(W274="NP",W274="DNF"),IF(W274="NP",MAX(W$12:W$309)+COUNTIF((W$12:W$309),MAX(W$12:W$309)),MAX(W$12:W$309)+COUNTIF((W$12:W$309),MAX(W$12:W$309))+COUNTIF((W$12:W$309),"NP")),W274)))</f>
        <v/>
      </c>
      <c r="W274" s="718" t="str">
        <f t="shared" si="12"/>
        <v/>
      </c>
      <c r="X274" s="718" t="str">
        <f>IF(A274="x","x",IF(C274="","",IF(OR(AND(U274="NP",U275="NP"),AND(U274="DNF",U275="DNF")),U274,IF(AND(U274="NP",U275="DNF"),U274,IF(AND(U274="DNF",U275="NP"),U275,MIN(U274,U275))))))</f>
        <v/>
      </c>
    </row>
    <row r="275" spans="1:24" ht="19.899999999999999" customHeight="1" thickBot="1" x14ac:dyDescent="0.25">
      <c r="A275" s="744"/>
      <c r="B275" s="784"/>
      <c r="C275" s="786"/>
      <c r="D275" s="80" t="s">
        <v>53</v>
      </c>
      <c r="E275" s="84"/>
      <c r="F275" s="85"/>
      <c r="G275" s="177"/>
      <c r="H275" s="180" t="str">
        <f>IF($C274="","",IF(OR($E275="DNF",$F275="DNF",$G275="DNF"),"DNF",IF(OR($E275="NP",$F275="NP",$G275="NP"),"NP",IF(ISERROR(MEDIAN($E275:$G275)),"DNF",IF(COUNT($E275:$G275)&lt;3,MAX($E275:$G275),MEDIAN($E275:$G275))))))</f>
        <v/>
      </c>
      <c r="I275" s="864"/>
      <c r="J275" s="865"/>
      <c r="K275" s="866"/>
      <c r="L275" s="867"/>
      <c r="M275" s="865"/>
      <c r="N275" s="866"/>
      <c r="O275" s="867"/>
      <c r="P275" s="865"/>
      <c r="Q275" s="866"/>
      <c r="R275" s="867"/>
      <c r="S275" s="865"/>
      <c r="T275" s="868"/>
      <c r="U275" s="108" t="str">
        <f t="shared" si="11"/>
        <v/>
      </c>
      <c r="V275" s="759"/>
      <c r="W275" s="718"/>
      <c r="X275" s="718"/>
    </row>
    <row r="276" spans="1:24" ht="19.899999999999999" customHeight="1" x14ac:dyDescent="0.2">
      <c r="A276" s="744" t="str">
        <f>IF('Start - jaro'!Q19="","","x")</f>
        <v/>
      </c>
      <c r="B276" s="787">
        <v>89</v>
      </c>
      <c r="C276" s="788" t="str">
        <f>IF('Start - jaro'!O19="","",'Start - jaro'!O19)</f>
        <v/>
      </c>
      <c r="D276" s="79" t="s">
        <v>52</v>
      </c>
      <c r="E276" s="82"/>
      <c r="F276" s="83"/>
      <c r="G276" s="173"/>
      <c r="H276" s="179" t="str">
        <f>IF($C276="","",IF(OR($E276="DNF",$F276="DNF",$G276="DNF"),"DNF",IF(OR($E276="NP",$F276="NP",$G276="NP"),"NP",IF(ISERROR(MEDIAN($E276:$G276)),"DNF",IF(COUNT($E276:$G276)&lt;3,MAX($E276:$G276),MEDIAN($E276:$G276))))))</f>
        <v/>
      </c>
      <c r="I276" s="859"/>
      <c r="J276" s="860"/>
      <c r="K276" s="861"/>
      <c r="L276" s="862"/>
      <c r="M276" s="860"/>
      <c r="N276" s="861"/>
      <c r="O276" s="862"/>
      <c r="P276" s="860"/>
      <c r="Q276" s="861"/>
      <c r="R276" s="862"/>
      <c r="S276" s="860"/>
      <c r="T276" s="863"/>
      <c r="U276" s="107" t="str">
        <f t="shared" si="11"/>
        <v/>
      </c>
      <c r="V276" s="758" t="str">
        <f>IF(C276="x","x",IF(C276="","",IF(OR(W276="NP",W276="DNF"),IF(W276="NP",MAX(W$12:W$309)+COUNTIF((W$12:W$309),MAX(W$12:W$309)),MAX(W$12:W$309)+COUNTIF((W$12:W$309),MAX(W$12:W$309))+COUNTIF((W$12:W$309),"NP")),W276)))</f>
        <v/>
      </c>
      <c r="W276" s="718" t="str">
        <f t="shared" si="12"/>
        <v/>
      </c>
      <c r="X276" s="718" t="str">
        <f>IF(A276="x","x",IF(C276="","",IF(OR(AND(U276="NP",U277="NP"),AND(U276="DNF",U277="DNF")),U276,IF(AND(U276="NP",U277="DNF"),U276,IF(AND(U276="DNF",U277="NP"),U277,MIN(U276,U277))))))</f>
        <v/>
      </c>
    </row>
    <row r="277" spans="1:24" ht="19.899999999999999" customHeight="1" thickBot="1" x14ac:dyDescent="0.25">
      <c r="A277" s="744"/>
      <c r="B277" s="784"/>
      <c r="C277" s="786"/>
      <c r="D277" s="80" t="s">
        <v>53</v>
      </c>
      <c r="E277" s="84"/>
      <c r="F277" s="85"/>
      <c r="G277" s="177"/>
      <c r="H277" s="180" t="str">
        <f>IF($C276="","",IF(OR($E277="DNF",$F277="DNF",$G277="DNF"),"DNF",IF(OR($E277="NP",$F277="NP",$G277="NP"),"NP",IF(ISERROR(MEDIAN($E277:$G277)),"DNF",IF(COUNT($E277:$G277)&lt;3,MAX($E277:$G277),MEDIAN($E277:$G277))))))</f>
        <v/>
      </c>
      <c r="I277" s="864"/>
      <c r="J277" s="865"/>
      <c r="K277" s="866"/>
      <c r="L277" s="867"/>
      <c r="M277" s="865"/>
      <c r="N277" s="866"/>
      <c r="O277" s="867"/>
      <c r="P277" s="865"/>
      <c r="Q277" s="866"/>
      <c r="R277" s="867"/>
      <c r="S277" s="865"/>
      <c r="T277" s="868"/>
      <c r="U277" s="108" t="str">
        <f t="shared" si="11"/>
        <v/>
      </c>
      <c r="V277" s="759"/>
      <c r="W277" s="718"/>
      <c r="X277" s="718"/>
    </row>
    <row r="278" spans="1:24" ht="19.899999999999999" customHeight="1" x14ac:dyDescent="0.2">
      <c r="A278" s="744" t="str">
        <f>IF('Start - jaro'!Q20="","","x")</f>
        <v/>
      </c>
      <c r="B278" s="783">
        <v>90</v>
      </c>
      <c r="C278" s="785" t="str">
        <f>IF('Start - jaro'!O20="","",'Start - jaro'!O20)</f>
        <v/>
      </c>
      <c r="D278" s="81" t="s">
        <v>52</v>
      </c>
      <c r="E278" s="86"/>
      <c r="F278" s="87"/>
      <c r="G278" s="178"/>
      <c r="H278" s="179" t="str">
        <f>IF($C278="","",IF(OR($E278="DNF",$F278="DNF",$G278="DNF"),"DNF",IF(OR($E278="NP",$F278="NP",$G278="NP"),"NP",IF(ISERROR(MEDIAN($E278:$G278)),"DNF",IF(COUNT($E278:$G278)&lt;3,MAX($E278:$G278),MEDIAN($E278:$G278))))))</f>
        <v/>
      </c>
      <c r="I278" s="859"/>
      <c r="J278" s="860"/>
      <c r="K278" s="861"/>
      <c r="L278" s="862"/>
      <c r="M278" s="860"/>
      <c r="N278" s="861"/>
      <c r="O278" s="862"/>
      <c r="P278" s="860"/>
      <c r="Q278" s="861"/>
      <c r="R278" s="862"/>
      <c r="S278" s="860"/>
      <c r="T278" s="863"/>
      <c r="U278" s="107" t="str">
        <f t="shared" si="11"/>
        <v/>
      </c>
      <c r="V278" s="758" t="str">
        <f>IF(C278="x","x",IF(C278="","",IF(OR(W278="NP",W278="DNF"),IF(W278="NP",MAX(W$12:W$309)+COUNTIF((W$12:W$309),MAX(W$12:W$309)),MAX(W$12:W$309)+COUNTIF((W$12:W$309),MAX(W$12:W$309))+COUNTIF((W$12:W$309),"NP")),W278)))</f>
        <v/>
      </c>
      <c r="W278" s="718" t="str">
        <f t="shared" si="12"/>
        <v/>
      </c>
      <c r="X278" s="718" t="str">
        <f>IF(A278="x","x",IF(C278="","",IF(OR(AND(U278="NP",U279="NP"),AND(U278="DNF",U279="DNF")),U278,IF(AND(U278="NP",U279="DNF"),U278,IF(AND(U278="DNF",U279="NP"),U279,MIN(U278,U279))))))</f>
        <v/>
      </c>
    </row>
    <row r="279" spans="1:24" ht="19.899999999999999" customHeight="1" thickBot="1" x14ac:dyDescent="0.25">
      <c r="A279" s="744"/>
      <c r="B279" s="784"/>
      <c r="C279" s="786"/>
      <c r="D279" s="80" t="s">
        <v>53</v>
      </c>
      <c r="E279" s="84"/>
      <c r="F279" s="85"/>
      <c r="G279" s="177"/>
      <c r="H279" s="180" t="str">
        <f>IF($C278="","",IF(OR($E279="DNF",$F279="DNF",$G279="DNF"),"DNF",IF(OR($E279="NP",$F279="NP",$G279="NP"),"NP",IF(ISERROR(MEDIAN($E279:$G279)),"DNF",IF(COUNT($E279:$G279)&lt;3,MAX($E279:$G279),MEDIAN($E279:$G279))))))</f>
        <v/>
      </c>
      <c r="I279" s="864"/>
      <c r="J279" s="865"/>
      <c r="K279" s="866"/>
      <c r="L279" s="867"/>
      <c r="M279" s="865"/>
      <c r="N279" s="866"/>
      <c r="O279" s="867"/>
      <c r="P279" s="865"/>
      <c r="Q279" s="866"/>
      <c r="R279" s="867"/>
      <c r="S279" s="865"/>
      <c r="T279" s="868"/>
      <c r="U279" s="108" t="str">
        <f t="shared" si="11"/>
        <v/>
      </c>
      <c r="V279" s="759"/>
      <c r="W279" s="718"/>
      <c r="X279" s="718"/>
    </row>
    <row r="280" spans="1:24" ht="15" customHeight="1" x14ac:dyDescent="0.2">
      <c r="B280" s="745" t="s">
        <v>32</v>
      </c>
      <c r="C280" s="746"/>
      <c r="D280" s="746"/>
      <c r="E280" s="746"/>
      <c r="F280" s="746"/>
      <c r="G280" s="746"/>
      <c r="H280" s="746"/>
      <c r="I280" s="746"/>
      <c r="J280" s="746"/>
      <c r="K280" s="746"/>
      <c r="L280" s="746"/>
      <c r="M280" s="746"/>
      <c r="N280" s="746"/>
      <c r="O280" s="746"/>
      <c r="P280" s="749"/>
      <c r="Q280" s="749"/>
      <c r="R280" s="749"/>
      <c r="S280" s="749"/>
      <c r="T280" s="749"/>
      <c r="U280" s="749"/>
      <c r="V280" s="750"/>
    </row>
    <row r="281" spans="1:24" ht="15" customHeight="1" x14ac:dyDescent="0.2">
      <c r="B281" s="747"/>
      <c r="C281" s="748"/>
      <c r="D281" s="748"/>
      <c r="E281" s="748"/>
      <c r="F281" s="748"/>
      <c r="G281" s="748"/>
      <c r="H281" s="748"/>
      <c r="I281" s="748"/>
      <c r="J281" s="748"/>
      <c r="K281" s="748"/>
      <c r="L281" s="748"/>
      <c r="M281" s="748"/>
      <c r="N281" s="748"/>
      <c r="O281" s="748"/>
      <c r="P281" s="751"/>
      <c r="Q281" s="751"/>
      <c r="R281" s="751"/>
      <c r="S281" s="751"/>
      <c r="T281" s="751"/>
      <c r="U281" s="751"/>
      <c r="V281" s="752"/>
    </row>
    <row r="282" spans="1:24" ht="15" customHeight="1" x14ac:dyDescent="0.2">
      <c r="B282" s="747"/>
      <c r="C282" s="748"/>
      <c r="D282" s="748"/>
      <c r="E282" s="748"/>
      <c r="F282" s="748"/>
      <c r="G282" s="748"/>
      <c r="H282" s="748"/>
      <c r="I282" s="748"/>
      <c r="J282" s="748"/>
      <c r="K282" s="748"/>
      <c r="L282" s="748"/>
      <c r="M282" s="748"/>
      <c r="N282" s="748"/>
      <c r="O282" s="748"/>
      <c r="P282" s="751"/>
      <c r="Q282" s="751"/>
      <c r="R282" s="751"/>
      <c r="S282" s="751"/>
      <c r="T282" s="751"/>
      <c r="U282" s="751"/>
      <c r="V282" s="752"/>
    </row>
    <row r="283" spans="1:24" ht="19.899999999999999" customHeight="1" thickBot="1" x14ac:dyDescent="0.25">
      <c r="B283" s="825" t="s">
        <v>97</v>
      </c>
      <c r="C283" s="826"/>
      <c r="D283" s="826"/>
      <c r="E283" s="826"/>
      <c r="F283" s="826"/>
      <c r="G283" s="826"/>
      <c r="H283" s="826"/>
      <c r="I283" s="826"/>
      <c r="J283" s="826"/>
      <c r="K283" s="826"/>
      <c r="L283" s="826"/>
      <c r="M283" s="826"/>
      <c r="N283" s="826"/>
      <c r="O283" s="827"/>
      <c r="P283" s="817"/>
      <c r="Q283" s="817"/>
      <c r="R283" s="817"/>
      <c r="S283" s="817"/>
      <c r="T283" s="817"/>
      <c r="U283" s="817"/>
      <c r="V283" s="818"/>
    </row>
    <row r="284" spans="1:24" ht="15" customHeight="1" x14ac:dyDescent="0.2">
      <c r="B284" s="828" t="s">
        <v>57</v>
      </c>
      <c r="C284" s="829"/>
      <c r="D284" s="830"/>
      <c r="E284" s="831" t="s">
        <v>33</v>
      </c>
      <c r="F284" s="832"/>
      <c r="G284" s="832"/>
      <c r="H284" s="769"/>
      <c r="I284" s="833" t="s">
        <v>34</v>
      </c>
      <c r="J284" s="834"/>
      <c r="K284" s="834"/>
      <c r="L284" s="834"/>
      <c r="M284" s="834"/>
      <c r="N284" s="834"/>
      <c r="O284" s="834"/>
      <c r="P284" s="834"/>
      <c r="Q284" s="834"/>
      <c r="R284" s="834"/>
      <c r="S284" s="834"/>
      <c r="T284" s="835"/>
      <c r="U284" s="836" t="s">
        <v>35</v>
      </c>
      <c r="V284" s="837"/>
    </row>
    <row r="285" spans="1:24" ht="15" customHeight="1" x14ac:dyDescent="0.2">
      <c r="B285" s="732"/>
      <c r="C285" s="733"/>
      <c r="D285" s="734"/>
      <c r="E285" s="767"/>
      <c r="F285" s="768"/>
      <c r="G285" s="768"/>
      <c r="H285" s="769"/>
      <c r="I285" s="850" t="s">
        <v>58</v>
      </c>
      <c r="J285" s="839"/>
      <c r="K285" s="840"/>
      <c r="L285" s="838" t="s">
        <v>59</v>
      </c>
      <c r="M285" s="839"/>
      <c r="N285" s="840"/>
      <c r="O285" s="838" t="s">
        <v>60</v>
      </c>
      <c r="P285" s="839"/>
      <c r="Q285" s="840"/>
      <c r="R285" s="838"/>
      <c r="S285" s="839"/>
      <c r="T285" s="847"/>
      <c r="U285" s="760"/>
      <c r="V285" s="719"/>
    </row>
    <row r="286" spans="1:24" ht="15" customHeight="1" x14ac:dyDescent="0.2">
      <c r="B286" s="732"/>
      <c r="C286" s="733"/>
      <c r="D286" s="734"/>
      <c r="E286" s="770"/>
      <c r="F286" s="771"/>
      <c r="G286" s="771"/>
      <c r="H286" s="772"/>
      <c r="I286" s="851"/>
      <c r="J286" s="842"/>
      <c r="K286" s="843"/>
      <c r="L286" s="841"/>
      <c r="M286" s="842"/>
      <c r="N286" s="843"/>
      <c r="O286" s="841"/>
      <c r="P286" s="842"/>
      <c r="Q286" s="843"/>
      <c r="R286" s="841"/>
      <c r="S286" s="842"/>
      <c r="T286" s="848"/>
      <c r="U286" s="725" t="s">
        <v>43</v>
      </c>
      <c r="V286" s="727" t="s">
        <v>44</v>
      </c>
    </row>
    <row r="287" spans="1:24" ht="15" customHeight="1" x14ac:dyDescent="0.2">
      <c r="B287" s="853" t="str">
        <f>"KATEGORIE: "&amp;'Start - podzim'!$N$2</f>
        <v>KATEGORIE: STARŠÍ</v>
      </c>
      <c r="C287" s="854"/>
      <c r="D287" s="855"/>
      <c r="E287" s="725" t="s">
        <v>45</v>
      </c>
      <c r="F287" s="721" t="s">
        <v>46</v>
      </c>
      <c r="G287" s="721" t="s">
        <v>47</v>
      </c>
      <c r="H287" s="727" t="s">
        <v>48</v>
      </c>
      <c r="I287" s="851"/>
      <c r="J287" s="842"/>
      <c r="K287" s="843"/>
      <c r="L287" s="841"/>
      <c r="M287" s="842"/>
      <c r="N287" s="843"/>
      <c r="O287" s="841"/>
      <c r="P287" s="842"/>
      <c r="Q287" s="843"/>
      <c r="R287" s="841"/>
      <c r="S287" s="842"/>
      <c r="T287" s="848"/>
      <c r="U287" s="725"/>
      <c r="V287" s="727"/>
    </row>
    <row r="288" spans="1:24" ht="15" customHeight="1" x14ac:dyDescent="0.2">
      <c r="B288" s="856"/>
      <c r="C288" s="857"/>
      <c r="D288" s="858"/>
      <c r="E288" s="725"/>
      <c r="F288" s="721"/>
      <c r="G288" s="721"/>
      <c r="H288" s="727"/>
      <c r="I288" s="851"/>
      <c r="J288" s="842"/>
      <c r="K288" s="843"/>
      <c r="L288" s="841"/>
      <c r="M288" s="842"/>
      <c r="N288" s="843"/>
      <c r="O288" s="841"/>
      <c r="P288" s="842"/>
      <c r="Q288" s="843"/>
      <c r="R288" s="841"/>
      <c r="S288" s="842"/>
      <c r="T288" s="848"/>
      <c r="U288" s="725"/>
      <c r="V288" s="727"/>
    </row>
    <row r="289" spans="1:24" ht="16.899999999999999" customHeight="1" x14ac:dyDescent="0.2">
      <c r="B289" s="760" t="s">
        <v>49</v>
      </c>
      <c r="C289" s="762" t="s">
        <v>50</v>
      </c>
      <c r="D289" s="719" t="s">
        <v>51</v>
      </c>
      <c r="E289" s="725"/>
      <c r="F289" s="721"/>
      <c r="G289" s="721"/>
      <c r="H289" s="727"/>
      <c r="I289" s="851"/>
      <c r="J289" s="842"/>
      <c r="K289" s="843"/>
      <c r="L289" s="841"/>
      <c r="M289" s="842"/>
      <c r="N289" s="843"/>
      <c r="O289" s="841"/>
      <c r="P289" s="842"/>
      <c r="Q289" s="843"/>
      <c r="R289" s="841"/>
      <c r="S289" s="842"/>
      <c r="T289" s="848"/>
      <c r="U289" s="725"/>
      <c r="V289" s="727"/>
    </row>
    <row r="290" spans="1:24" ht="16.899999999999999" customHeight="1" thickBot="1" x14ac:dyDescent="0.25">
      <c r="B290" s="761"/>
      <c r="C290" s="763"/>
      <c r="D290" s="720"/>
      <c r="E290" s="726"/>
      <c r="F290" s="722"/>
      <c r="G290" s="722"/>
      <c r="H290" s="728"/>
      <c r="I290" s="852"/>
      <c r="J290" s="845"/>
      <c r="K290" s="846"/>
      <c r="L290" s="844"/>
      <c r="M290" s="845"/>
      <c r="N290" s="846"/>
      <c r="O290" s="844"/>
      <c r="P290" s="845"/>
      <c r="Q290" s="846"/>
      <c r="R290" s="844"/>
      <c r="S290" s="845"/>
      <c r="T290" s="849"/>
      <c r="U290" s="726"/>
      <c r="V290" s="728"/>
    </row>
    <row r="291" spans="1:24" ht="19.899999999999999" customHeight="1" x14ac:dyDescent="0.2">
      <c r="A291" s="744" t="str">
        <f>IF('Start - jaro'!Q21="","","x")</f>
        <v/>
      </c>
      <c r="B291" s="787">
        <v>91</v>
      </c>
      <c r="C291" s="756" t="str">
        <f>IF('Start - jaro'!O21="","",'Start - jaro'!O21)</f>
        <v/>
      </c>
      <c r="D291" s="79" t="s">
        <v>52</v>
      </c>
      <c r="E291" s="82"/>
      <c r="F291" s="83"/>
      <c r="G291" s="173"/>
      <c r="H291" s="179" t="str">
        <f>IF($C291="","",IF(OR($E291="DNF",$F291="DNF",$G291="DNF"),"DNF",IF(OR($E291="NP",$F291="NP",$G291="NP"),"NP",IF(ISERROR(MEDIAN($E291:$G291)),"DNF",IF(COUNT($E291:$G291)&lt;3,MAX($E291:$G291),MEDIAN($E291:$G291))))))</f>
        <v/>
      </c>
      <c r="I291" s="859"/>
      <c r="J291" s="860"/>
      <c r="K291" s="861"/>
      <c r="L291" s="862"/>
      <c r="M291" s="860"/>
      <c r="N291" s="861"/>
      <c r="O291" s="862"/>
      <c r="P291" s="860"/>
      <c r="Q291" s="861"/>
      <c r="R291" s="862"/>
      <c r="S291" s="860"/>
      <c r="T291" s="863"/>
      <c r="U291" s="107" t="str">
        <f t="shared" ref="U291:U310" si="13">IF(H291="","",IF(H291="NP","NP",IF(H291="DNF","DNF",SUM(I291:T291)+H291)))</f>
        <v/>
      </c>
      <c r="V291" s="758" t="str">
        <f>IF(C291="x","x",IF(C291="","",IF(OR(W291="NP",W291="DNF"),IF(W291="NP",MAX(W$12:W$309)+COUNTIF((W$12:W$309),MAX(W$12:W$309)),MAX(W$12:W$309)+COUNTIF((W$12:W$309),MAX(W$12:W$309))+COUNTIF((W$12:W$309),"NP")),W291)))</f>
        <v/>
      </c>
      <c r="W291" s="789" t="str">
        <f>IF(A291="x","x",IF(C291="","",IF(OR(X291="NP",X291="DNF"),X291,RANK(X291,X$12:X$61,1))))</f>
        <v/>
      </c>
      <c r="X291" s="718" t="str">
        <f>IF(A291="x","x",IF(C291="","",IF(OR(AND(U291="NP",U292="NP"),AND(U291="DNF",U292="DNF")),U291,IF(AND(U291="NP",U292="DNF"),U291,IF(AND(U291="DNF",U292="NP"),U292,MIN(U291,U292))))))</f>
        <v/>
      </c>
    </row>
    <row r="292" spans="1:24" ht="19.899999999999999" customHeight="1" thickBot="1" x14ac:dyDescent="0.25">
      <c r="A292" s="744"/>
      <c r="B292" s="784"/>
      <c r="C292" s="757"/>
      <c r="D292" s="80" t="s">
        <v>53</v>
      </c>
      <c r="E292" s="84"/>
      <c r="F292" s="85"/>
      <c r="G292" s="177"/>
      <c r="H292" s="180" t="str">
        <f>IF($C291="","",IF(OR($E292="DNF",$F292="DNF",$G292="DNF"),"DNF",IF(OR($E292="NP",$F292="NP",$G292="NP"),"NP",IF(ISERROR(MEDIAN($E292:$G292)),"DNF",IF(COUNT($E292:$G292)&lt;3,MAX($E292:$G292),MEDIAN($E292:$G292))))))</f>
        <v/>
      </c>
      <c r="I292" s="864"/>
      <c r="J292" s="865"/>
      <c r="K292" s="866"/>
      <c r="L292" s="867"/>
      <c r="M292" s="865"/>
      <c r="N292" s="866"/>
      <c r="O292" s="867"/>
      <c r="P292" s="865"/>
      <c r="Q292" s="866"/>
      <c r="R292" s="867"/>
      <c r="S292" s="865"/>
      <c r="T292" s="868"/>
      <c r="U292" s="108" t="str">
        <f t="shared" si="13"/>
        <v/>
      </c>
      <c r="V292" s="759"/>
      <c r="W292" s="789"/>
      <c r="X292" s="718"/>
    </row>
    <row r="293" spans="1:24" ht="19.899999999999999" customHeight="1" x14ac:dyDescent="0.2">
      <c r="A293" s="744" t="str">
        <f>IF('Start - jaro'!Q22="","","x")</f>
        <v/>
      </c>
      <c r="B293" s="787">
        <v>92</v>
      </c>
      <c r="C293" s="788" t="str">
        <f>IF('Start - jaro'!O22="","",'Start - jaro'!O22)</f>
        <v/>
      </c>
      <c r="D293" s="79" t="s">
        <v>52</v>
      </c>
      <c r="E293" s="82"/>
      <c r="F293" s="83"/>
      <c r="G293" s="173"/>
      <c r="H293" s="179" t="str">
        <f>IF($C293="","",IF(OR($E293="DNF",$F293="DNF",$G293="DNF"),"DNF",IF(OR($E293="NP",$F293="NP",$G293="NP"),"NP",IF(ISERROR(MEDIAN($E293:$G293)),"DNF",IF(COUNT($E293:$G293)&lt;3,MAX($E293:$G293),MEDIAN($E293:$G293))))))</f>
        <v/>
      </c>
      <c r="I293" s="859"/>
      <c r="J293" s="860"/>
      <c r="K293" s="861"/>
      <c r="L293" s="862"/>
      <c r="M293" s="860"/>
      <c r="N293" s="861"/>
      <c r="O293" s="862"/>
      <c r="P293" s="860"/>
      <c r="Q293" s="861"/>
      <c r="R293" s="862"/>
      <c r="S293" s="860"/>
      <c r="T293" s="863"/>
      <c r="U293" s="107" t="str">
        <f t="shared" si="13"/>
        <v/>
      </c>
      <c r="V293" s="758" t="str">
        <f>IF(C293="x","x",IF(C293="","",IF(OR(W293="NP",W293="DNF"),IF(W293="NP",MAX(W$12:W$309)+COUNTIF((W$12:W$309),MAX(W$12:W$309)),MAX(W$12:W$309)+COUNTIF((W$12:W$309),MAX(W$12:W$309))+COUNTIF((W$12:W$309),"NP")),W293)))</f>
        <v/>
      </c>
      <c r="W293" s="789" t="str">
        <f>IF(A293="x","x",IF(C293="","",IF(OR(X293="NP",X293="DNF"),X293,RANK(X293,X$12:X$61,1))))</f>
        <v/>
      </c>
      <c r="X293" s="718" t="str">
        <f>IF(A293="x","x",IF(C293="","",IF(OR(AND(U293="NP",U294="NP"),AND(U293="DNF",U294="DNF")),U293,IF(AND(U293="NP",U294="DNF"),U293,IF(AND(U293="DNF",U294="NP"),U294,MIN(U293,U294))))))</f>
        <v/>
      </c>
    </row>
    <row r="294" spans="1:24" ht="19.899999999999999" customHeight="1" thickBot="1" x14ac:dyDescent="0.25">
      <c r="A294" s="744"/>
      <c r="B294" s="784"/>
      <c r="C294" s="786"/>
      <c r="D294" s="80" t="s">
        <v>53</v>
      </c>
      <c r="E294" s="84"/>
      <c r="F294" s="85"/>
      <c r="G294" s="177"/>
      <c r="H294" s="180" t="str">
        <f>IF($C293="","",IF(OR($E294="DNF",$F294="DNF",$G294="DNF"),"DNF",IF(OR($E294="NP",$F294="NP",$G294="NP"),"NP",IF(ISERROR(MEDIAN($E294:$G294)),"DNF",IF(COUNT($E294:$G294)&lt;3,MAX($E294:$G294),MEDIAN($E294:$G294))))))</f>
        <v/>
      </c>
      <c r="I294" s="864"/>
      <c r="J294" s="865"/>
      <c r="K294" s="866"/>
      <c r="L294" s="867"/>
      <c r="M294" s="865"/>
      <c r="N294" s="866"/>
      <c r="O294" s="867"/>
      <c r="P294" s="865"/>
      <c r="Q294" s="866"/>
      <c r="R294" s="867"/>
      <c r="S294" s="865"/>
      <c r="T294" s="868"/>
      <c r="U294" s="108" t="str">
        <f t="shared" si="13"/>
        <v/>
      </c>
      <c r="V294" s="759"/>
      <c r="W294" s="789"/>
      <c r="X294" s="718"/>
    </row>
    <row r="295" spans="1:24" ht="19.899999999999999" customHeight="1" x14ac:dyDescent="0.2">
      <c r="A295" s="744" t="str">
        <f>IF('Start - jaro'!Q23="","","x")</f>
        <v/>
      </c>
      <c r="B295" s="787">
        <v>93</v>
      </c>
      <c r="C295" s="788" t="str">
        <f>IF('Start - jaro'!O23="","",'Start - jaro'!O23)</f>
        <v/>
      </c>
      <c r="D295" s="79" t="s">
        <v>52</v>
      </c>
      <c r="E295" s="82"/>
      <c r="F295" s="83"/>
      <c r="G295" s="173"/>
      <c r="H295" s="179" t="str">
        <f>IF($C295="","",IF(OR($E295="DNF",$F295="DNF",$G295="DNF"),"DNF",IF(OR($E295="NP",$F295="NP",$G295="NP"),"NP",IF(ISERROR(MEDIAN($E295:$G295)),"DNF",IF(COUNT($E295:$G295)&lt;3,MAX($E295:$G295),MEDIAN($E295:$G295))))))</f>
        <v/>
      </c>
      <c r="I295" s="859"/>
      <c r="J295" s="860"/>
      <c r="K295" s="861"/>
      <c r="L295" s="862"/>
      <c r="M295" s="860"/>
      <c r="N295" s="861"/>
      <c r="O295" s="862"/>
      <c r="P295" s="860"/>
      <c r="Q295" s="861"/>
      <c r="R295" s="862"/>
      <c r="S295" s="860"/>
      <c r="T295" s="863"/>
      <c r="U295" s="107" t="str">
        <f t="shared" si="13"/>
        <v/>
      </c>
      <c r="V295" s="758" t="str">
        <f>IF(C295="x","x",IF(C295="","",IF(OR(W295="NP",W295="DNF"),IF(W295="NP",MAX(W$12:W$309)+COUNTIF((W$12:W$309),MAX(W$12:W$309)),MAX(W$12:W$309)+COUNTIF((W$12:W$309),MAX(W$12:W$309))+COUNTIF((W$12:W$309),"NP")),W295)))</f>
        <v/>
      </c>
      <c r="W295" s="789" t="str">
        <f>IF(A295="x","x",IF(C295="","",IF(OR(X295="NP",X295="DNF"),X295,RANK(X295,X$12:X$61,1))))</f>
        <v/>
      </c>
      <c r="X295" s="718" t="str">
        <f>IF(A295="x","x",IF(C295="","",IF(OR(AND(U295="NP",U296="NP"),AND(U295="DNF",U296="DNF")),U295,IF(AND(U295="NP",U296="DNF"),U295,IF(AND(U295="DNF",U296="NP"),U296,MIN(U295,U296))))))</f>
        <v/>
      </c>
    </row>
    <row r="296" spans="1:24" ht="19.899999999999999" customHeight="1" thickBot="1" x14ac:dyDescent="0.25">
      <c r="A296" s="744"/>
      <c r="B296" s="784"/>
      <c r="C296" s="786"/>
      <c r="D296" s="80" t="s">
        <v>53</v>
      </c>
      <c r="E296" s="84"/>
      <c r="F296" s="85"/>
      <c r="G296" s="177"/>
      <c r="H296" s="180" t="str">
        <f>IF($C295="","",IF(OR($E296="DNF",$F296="DNF",$G296="DNF"),"DNF",IF(OR($E296="NP",$F296="NP",$G296="NP"),"NP",IF(ISERROR(MEDIAN($E296:$G296)),"DNF",IF(COUNT($E296:$G296)&lt;3,MAX($E296:$G296),MEDIAN($E296:$G296))))))</f>
        <v/>
      </c>
      <c r="I296" s="864"/>
      <c r="J296" s="865"/>
      <c r="K296" s="866"/>
      <c r="L296" s="867"/>
      <c r="M296" s="865"/>
      <c r="N296" s="866"/>
      <c r="O296" s="867"/>
      <c r="P296" s="865"/>
      <c r="Q296" s="866"/>
      <c r="R296" s="867"/>
      <c r="S296" s="865"/>
      <c r="T296" s="868"/>
      <c r="U296" s="108" t="str">
        <f t="shared" si="13"/>
        <v/>
      </c>
      <c r="V296" s="759"/>
      <c r="W296" s="789"/>
      <c r="X296" s="718"/>
    </row>
    <row r="297" spans="1:24" ht="19.899999999999999" customHeight="1" x14ac:dyDescent="0.2">
      <c r="A297" s="744" t="str">
        <f>IF('Start - jaro'!Q24="","","x")</f>
        <v/>
      </c>
      <c r="B297" s="787">
        <v>94</v>
      </c>
      <c r="C297" s="788" t="str">
        <f>IF('Start - jaro'!O24="","",'Start - jaro'!O24)</f>
        <v/>
      </c>
      <c r="D297" s="79" t="s">
        <v>52</v>
      </c>
      <c r="E297" s="82"/>
      <c r="F297" s="83"/>
      <c r="G297" s="173"/>
      <c r="H297" s="179" t="str">
        <f>IF($C297="","",IF(OR($E297="DNF",$F297="DNF",$G297="DNF"),"DNF",IF(OR($E297="NP",$F297="NP",$G297="NP"),"NP",IF(ISERROR(MEDIAN($E297:$G297)),"DNF",IF(COUNT($E297:$G297)&lt;3,MAX($E297:$G297),MEDIAN($E297:$G297))))))</f>
        <v/>
      </c>
      <c r="I297" s="859"/>
      <c r="J297" s="860"/>
      <c r="K297" s="861"/>
      <c r="L297" s="862"/>
      <c r="M297" s="860"/>
      <c r="N297" s="861"/>
      <c r="O297" s="862"/>
      <c r="P297" s="860"/>
      <c r="Q297" s="861"/>
      <c r="R297" s="862"/>
      <c r="S297" s="860"/>
      <c r="T297" s="863"/>
      <c r="U297" s="107" t="str">
        <f t="shared" si="13"/>
        <v/>
      </c>
      <c r="V297" s="758" t="str">
        <f>IF(C297="x","x",IF(C297="","",IF(OR(W297="NP",W297="DNF"),IF(W297="NP",MAX(W$12:W$309)+COUNTIF((W$12:W$309),MAX(W$12:W$309)),MAX(W$12:W$309)+COUNTIF((W$12:W$309),MAX(W$12:W$309))+COUNTIF((W$12:W$309),"NP")),W297)))</f>
        <v/>
      </c>
      <c r="W297" s="789" t="str">
        <f>IF(A297="x","x",IF(C297="","",IF(OR(X297="NP",X297="DNF"),X297,RANK(X297,X$12:X$61,1))))</f>
        <v/>
      </c>
      <c r="X297" s="718" t="str">
        <f>IF(A297="x","x",IF(C297="","",IF(OR(AND(U297="NP",U298="NP"),AND(U297="DNF",U298="DNF")),U297,IF(AND(U297="NP",U298="DNF"),U297,IF(AND(U297="DNF",U298="NP"),U298,MIN(U297,U298))))))</f>
        <v/>
      </c>
    </row>
    <row r="298" spans="1:24" ht="19.899999999999999" customHeight="1" thickBot="1" x14ac:dyDescent="0.25">
      <c r="A298" s="744"/>
      <c r="B298" s="784"/>
      <c r="C298" s="786"/>
      <c r="D298" s="80" t="s">
        <v>53</v>
      </c>
      <c r="E298" s="84"/>
      <c r="F298" s="85"/>
      <c r="G298" s="177"/>
      <c r="H298" s="180" t="str">
        <f>IF($C297="","",IF(OR($E298="DNF",$F298="DNF",$G298="DNF"),"DNF",IF(OR($E298="NP",$F298="NP",$G298="NP"),"NP",IF(ISERROR(MEDIAN($E298:$G298)),"DNF",IF(COUNT($E298:$G298)&lt;3,MAX($E298:$G298),MEDIAN($E298:$G298))))))</f>
        <v/>
      </c>
      <c r="I298" s="864"/>
      <c r="J298" s="865"/>
      <c r="K298" s="866"/>
      <c r="L298" s="867"/>
      <c r="M298" s="865"/>
      <c r="N298" s="866"/>
      <c r="O298" s="867"/>
      <c r="P298" s="865"/>
      <c r="Q298" s="866"/>
      <c r="R298" s="867"/>
      <c r="S298" s="865"/>
      <c r="T298" s="868"/>
      <c r="U298" s="108" t="str">
        <f t="shared" si="13"/>
        <v/>
      </c>
      <c r="V298" s="759"/>
      <c r="W298" s="789"/>
      <c r="X298" s="718"/>
    </row>
    <row r="299" spans="1:24" ht="19.899999999999999" customHeight="1" x14ac:dyDescent="0.2">
      <c r="A299" s="744" t="str">
        <f>IF('Start - jaro'!Q25="","","x")</f>
        <v/>
      </c>
      <c r="B299" s="787">
        <v>95</v>
      </c>
      <c r="C299" s="788" t="str">
        <f>IF('Start - jaro'!O25="","",'Start - jaro'!O25)</f>
        <v/>
      </c>
      <c r="D299" s="79" t="s">
        <v>52</v>
      </c>
      <c r="E299" s="82"/>
      <c r="F299" s="83"/>
      <c r="G299" s="173"/>
      <c r="H299" s="179" t="str">
        <f>IF($C299="","",IF(OR($E299="DNF",$F299="DNF",$G299="DNF"),"DNF",IF(OR($E299="NP",$F299="NP",$G299="NP"),"NP",IF(ISERROR(MEDIAN($E299:$G299)),"DNF",IF(COUNT($E299:$G299)&lt;3,MAX($E299:$G299),MEDIAN($E299:$G299))))))</f>
        <v/>
      </c>
      <c r="I299" s="859"/>
      <c r="J299" s="860"/>
      <c r="K299" s="861"/>
      <c r="L299" s="862"/>
      <c r="M299" s="860"/>
      <c r="N299" s="861"/>
      <c r="O299" s="862"/>
      <c r="P299" s="860"/>
      <c r="Q299" s="861"/>
      <c r="R299" s="862"/>
      <c r="S299" s="860"/>
      <c r="T299" s="863"/>
      <c r="U299" s="107" t="str">
        <f t="shared" si="13"/>
        <v/>
      </c>
      <c r="V299" s="758" t="str">
        <f>IF(C299="x","x",IF(C299="","",IF(OR(W299="NP",W299="DNF"),IF(W299="NP",MAX(W$12:W$309)+COUNTIF((W$12:W$309),MAX(W$12:W$309)),MAX(W$12:W$309)+COUNTIF((W$12:W$309),MAX(W$12:W$309))+COUNTIF((W$12:W$309),"NP")),W299)))</f>
        <v/>
      </c>
      <c r="W299" s="789" t="str">
        <f>IF(A299="x","x",IF(C299="","",IF(OR(X299="NP",X299="DNF"),X299,RANK(X299,X$12:X$61,1))))</f>
        <v/>
      </c>
      <c r="X299" s="718" t="str">
        <f>IF(A299="x","x",IF(C299="","",IF(OR(AND(U299="NP",U300="NP"),AND(U299="DNF",U300="DNF")),U299,IF(AND(U299="NP",U300="DNF"),U299,IF(AND(U299="DNF",U300="NP"),U300,MIN(U299,U300))))))</f>
        <v/>
      </c>
    </row>
    <row r="300" spans="1:24" ht="19.899999999999999" customHeight="1" thickBot="1" x14ac:dyDescent="0.25">
      <c r="A300" s="744"/>
      <c r="B300" s="784"/>
      <c r="C300" s="786"/>
      <c r="D300" s="80" t="s">
        <v>53</v>
      </c>
      <c r="E300" s="84"/>
      <c r="F300" s="85"/>
      <c r="G300" s="177"/>
      <c r="H300" s="180" t="str">
        <f>IF($C299="","",IF(OR($E300="DNF",$F300="DNF",$G300="DNF"),"DNF",IF(OR($E300="NP",$F300="NP",$G300="NP"),"NP",IF(ISERROR(MEDIAN($E300:$G300)),"DNF",IF(COUNT($E300:$G300)&lt;3,MAX($E300:$G300),MEDIAN($E300:$G300))))))</f>
        <v/>
      </c>
      <c r="I300" s="864"/>
      <c r="J300" s="865"/>
      <c r="K300" s="866"/>
      <c r="L300" s="867"/>
      <c r="M300" s="865"/>
      <c r="N300" s="866"/>
      <c r="O300" s="867"/>
      <c r="P300" s="865"/>
      <c r="Q300" s="866"/>
      <c r="R300" s="867"/>
      <c r="S300" s="865"/>
      <c r="T300" s="868"/>
      <c r="U300" s="108" t="str">
        <f t="shared" si="13"/>
        <v/>
      </c>
      <c r="V300" s="759"/>
      <c r="W300" s="789"/>
      <c r="X300" s="718"/>
    </row>
    <row r="301" spans="1:24" ht="19.899999999999999" customHeight="1" x14ac:dyDescent="0.2">
      <c r="A301" s="744" t="str">
        <f>IF('Start - jaro'!Q26="","","x")</f>
        <v/>
      </c>
      <c r="B301" s="787">
        <v>96</v>
      </c>
      <c r="C301" s="788" t="str">
        <f>IF('Start - jaro'!O26="","",'Start - jaro'!O26)</f>
        <v/>
      </c>
      <c r="D301" s="79" t="s">
        <v>52</v>
      </c>
      <c r="E301" s="82"/>
      <c r="F301" s="83"/>
      <c r="G301" s="173"/>
      <c r="H301" s="179" t="str">
        <f>IF($C301="","",IF(OR($E301="DNF",$F301="DNF",$G301="DNF"),"DNF",IF(OR($E301="NP",$F301="NP",$G301="NP"),"NP",IF(ISERROR(MEDIAN($E301:$G301)),"DNF",IF(COUNT($E301:$G301)&lt;3,MAX($E301:$G301),MEDIAN($E301:$G301))))))</f>
        <v/>
      </c>
      <c r="I301" s="859"/>
      <c r="J301" s="860"/>
      <c r="K301" s="861"/>
      <c r="L301" s="862"/>
      <c r="M301" s="860"/>
      <c r="N301" s="861"/>
      <c r="O301" s="862"/>
      <c r="P301" s="860"/>
      <c r="Q301" s="861"/>
      <c r="R301" s="862"/>
      <c r="S301" s="860"/>
      <c r="T301" s="863"/>
      <c r="U301" s="107" t="str">
        <f t="shared" si="13"/>
        <v/>
      </c>
      <c r="V301" s="758" t="str">
        <f>IF(C301="x","x",IF(C301="","",IF(OR(W301="NP",W301="DNF"),IF(W301="NP",MAX(W$12:W$309)+COUNTIF((W$12:W$309),MAX(W$12:W$309)),MAX(W$12:W$309)+COUNTIF((W$12:W$309),MAX(W$12:W$309))+COUNTIF((W$12:W$309),"NP")),W301)))</f>
        <v/>
      </c>
      <c r="W301" s="789" t="str">
        <f>IF(A301="x","x",IF(C301="","",IF(OR(X301="NP",X301="DNF"),X301,RANK(X301,X$12:X$61,1))))</f>
        <v/>
      </c>
      <c r="X301" s="718" t="str">
        <f>IF(A301="x","x",IF(C301="","",IF(OR(AND(U301="NP",U302="NP"),AND(U301="DNF",U302="DNF")),U301,IF(AND(U301="NP",U302="DNF"),U301,IF(AND(U301="DNF",U302="NP"),U302,MIN(U301,U302))))))</f>
        <v/>
      </c>
    </row>
    <row r="302" spans="1:24" ht="19.899999999999999" customHeight="1" thickBot="1" x14ac:dyDescent="0.25">
      <c r="A302" s="744"/>
      <c r="B302" s="784"/>
      <c r="C302" s="786"/>
      <c r="D302" s="80" t="s">
        <v>53</v>
      </c>
      <c r="E302" s="84"/>
      <c r="F302" s="85"/>
      <c r="G302" s="177"/>
      <c r="H302" s="180" t="str">
        <f>IF($C301="","",IF(OR($E302="DNF",$F302="DNF",$G302="DNF"),"DNF",IF(OR($E302="NP",$F302="NP",$G302="NP"),"NP",IF(ISERROR(MEDIAN($E302:$G302)),"DNF",IF(COUNT($E302:$G302)&lt;3,MAX($E302:$G302),MEDIAN($E302:$G302))))))</f>
        <v/>
      </c>
      <c r="I302" s="864"/>
      <c r="J302" s="865"/>
      <c r="K302" s="866"/>
      <c r="L302" s="867"/>
      <c r="M302" s="865"/>
      <c r="N302" s="866"/>
      <c r="O302" s="867"/>
      <c r="P302" s="865"/>
      <c r="Q302" s="866"/>
      <c r="R302" s="867"/>
      <c r="S302" s="865"/>
      <c r="T302" s="868"/>
      <c r="U302" s="108" t="str">
        <f t="shared" si="13"/>
        <v/>
      </c>
      <c r="V302" s="759"/>
      <c r="W302" s="789"/>
      <c r="X302" s="718"/>
    </row>
    <row r="303" spans="1:24" ht="19.899999999999999" customHeight="1" x14ac:dyDescent="0.2">
      <c r="A303" s="744" t="str">
        <f>IF('Start - jaro'!Q27="","","x")</f>
        <v/>
      </c>
      <c r="B303" s="787">
        <v>97</v>
      </c>
      <c r="C303" s="788" t="str">
        <f>IF('Start - jaro'!O27="","",'Start - jaro'!O27)</f>
        <v/>
      </c>
      <c r="D303" s="79" t="s">
        <v>52</v>
      </c>
      <c r="E303" s="82"/>
      <c r="F303" s="83"/>
      <c r="G303" s="173"/>
      <c r="H303" s="179" t="str">
        <f>IF($C303="","",IF(OR($E303="DNF",$F303="DNF",$G303="DNF"),"DNF",IF(OR($E303="NP",$F303="NP",$G303="NP"),"NP",IF(ISERROR(MEDIAN($E303:$G303)),"DNF",IF(COUNT($E303:$G303)&lt;3,MAX($E303:$G303),MEDIAN($E303:$G303))))))</f>
        <v/>
      </c>
      <c r="I303" s="859"/>
      <c r="J303" s="860"/>
      <c r="K303" s="861"/>
      <c r="L303" s="862"/>
      <c r="M303" s="860"/>
      <c r="N303" s="861"/>
      <c r="O303" s="862"/>
      <c r="P303" s="860"/>
      <c r="Q303" s="861"/>
      <c r="R303" s="862"/>
      <c r="S303" s="860"/>
      <c r="T303" s="863"/>
      <c r="U303" s="107" t="str">
        <f t="shared" si="13"/>
        <v/>
      </c>
      <c r="V303" s="758" t="str">
        <f>IF(C303="x","x",IF(C303="","",IF(OR(W303="NP",W303="DNF"),IF(W303="NP",MAX(W$12:W$309)+COUNTIF((W$12:W$309),MAX(W$12:W$309)),MAX(W$12:W$309)+COUNTIF((W$12:W$309),MAX(W$12:W$309))+COUNTIF((W$12:W$309),"NP")),W303)))</f>
        <v/>
      </c>
      <c r="W303" s="789" t="str">
        <f>IF(A303="x","x",IF(C303="","",IF(OR(X303="NP",X303="DNF"),X303,RANK(X303,X$12:X$61,1))))</f>
        <v/>
      </c>
      <c r="X303" s="718" t="str">
        <f>IF(A303="x","x",IF(C303="","",IF(OR(AND(U303="NP",U304="NP"),AND(U303="DNF",U304="DNF")),U303,IF(AND(U303="NP",U304="DNF"),U303,IF(AND(U303="DNF",U304="NP"),U304,MIN(U303,U304))))))</f>
        <v/>
      </c>
    </row>
    <row r="304" spans="1:24" ht="19.899999999999999" customHeight="1" thickBot="1" x14ac:dyDescent="0.25">
      <c r="A304" s="744"/>
      <c r="B304" s="784"/>
      <c r="C304" s="786"/>
      <c r="D304" s="80" t="s">
        <v>53</v>
      </c>
      <c r="E304" s="84"/>
      <c r="F304" s="85"/>
      <c r="G304" s="177"/>
      <c r="H304" s="180" t="str">
        <f>IF($C303="","",IF(OR($E304="DNF",$F304="DNF",$G304="DNF"),"DNF",IF(OR($E304="NP",$F304="NP",$G304="NP"),"NP",IF(ISERROR(MEDIAN($E304:$G304)),"DNF",IF(COUNT($E304:$G304)&lt;3,MAX($E304:$G304),MEDIAN($E304:$G304))))))</f>
        <v/>
      </c>
      <c r="I304" s="864"/>
      <c r="J304" s="865"/>
      <c r="K304" s="866"/>
      <c r="L304" s="867"/>
      <c r="M304" s="865"/>
      <c r="N304" s="866"/>
      <c r="O304" s="867"/>
      <c r="P304" s="865"/>
      <c r="Q304" s="866"/>
      <c r="R304" s="867"/>
      <c r="S304" s="865"/>
      <c r="T304" s="868"/>
      <c r="U304" s="108" t="str">
        <f t="shared" si="13"/>
        <v/>
      </c>
      <c r="V304" s="759"/>
      <c r="W304" s="789"/>
      <c r="X304" s="718"/>
    </row>
    <row r="305" spans="1:24" ht="19.899999999999999" customHeight="1" x14ac:dyDescent="0.2">
      <c r="A305" s="744" t="str">
        <f>IF('Start - jaro'!Q28="","","x")</f>
        <v/>
      </c>
      <c r="B305" s="787">
        <v>98</v>
      </c>
      <c r="C305" s="788" t="str">
        <f>IF('Start - jaro'!O28="","",'Start - jaro'!O28)</f>
        <v/>
      </c>
      <c r="D305" s="79" t="s">
        <v>52</v>
      </c>
      <c r="E305" s="82"/>
      <c r="F305" s="83"/>
      <c r="G305" s="173"/>
      <c r="H305" s="179" t="str">
        <f>IF($C305="","",IF(OR($E305="DNF",$F305="DNF",$G305="DNF"),"DNF",IF(OR($E305="NP",$F305="NP",$G305="NP"),"NP",IF(ISERROR(MEDIAN($E305:$G305)),"DNF",IF(COUNT($E305:$G305)&lt;3,MAX($E305:$G305),MEDIAN($E305:$G305))))))</f>
        <v/>
      </c>
      <c r="I305" s="859"/>
      <c r="J305" s="860"/>
      <c r="K305" s="861"/>
      <c r="L305" s="862"/>
      <c r="M305" s="860"/>
      <c r="N305" s="861"/>
      <c r="O305" s="862"/>
      <c r="P305" s="860"/>
      <c r="Q305" s="861"/>
      <c r="R305" s="862"/>
      <c r="S305" s="860"/>
      <c r="T305" s="863"/>
      <c r="U305" s="107" t="str">
        <f t="shared" si="13"/>
        <v/>
      </c>
      <c r="V305" s="758" t="str">
        <f>IF(C305="x","x",IF(C305="","",IF(OR(W305="NP",W305="DNF"),IF(W305="NP",MAX(W$12:W$309)+COUNTIF((W$12:W$309),MAX(W$12:W$309)),MAX(W$12:W$309)+COUNTIF((W$12:W$309),MAX(W$12:W$309))+COUNTIF((W$12:W$309),"NP")),W305)))</f>
        <v/>
      </c>
      <c r="W305" s="789" t="str">
        <f>IF(A305="x","x",IF(C305="","",IF(OR(X305="NP",X305="DNF"),X305,RANK(X305,X$12:X$61,1))))</f>
        <v/>
      </c>
      <c r="X305" s="718" t="str">
        <f>IF(A305="x","x",IF(C305="","",IF(OR(AND(U305="NP",U306="NP"),AND(U305="DNF",U306="DNF")),U305,IF(AND(U305="NP",U306="DNF"),U305,IF(AND(U305="DNF",U306="NP"),U306,MIN(U305,U306))))))</f>
        <v/>
      </c>
    </row>
    <row r="306" spans="1:24" ht="19.899999999999999" customHeight="1" thickBot="1" x14ac:dyDescent="0.25">
      <c r="A306" s="744"/>
      <c r="B306" s="784"/>
      <c r="C306" s="786"/>
      <c r="D306" s="80" t="s">
        <v>53</v>
      </c>
      <c r="E306" s="84"/>
      <c r="F306" s="85"/>
      <c r="G306" s="177"/>
      <c r="H306" s="180" t="str">
        <f>IF($C305="","",IF(OR($E306="DNF",$F306="DNF",$G306="DNF"),"DNF",IF(OR($E306="NP",$F306="NP",$G306="NP"),"NP",IF(ISERROR(MEDIAN($E306:$G306)),"DNF",IF(COUNT($E306:$G306)&lt;3,MAX($E306:$G306),MEDIAN($E306:$G306))))))</f>
        <v/>
      </c>
      <c r="I306" s="864"/>
      <c r="J306" s="865"/>
      <c r="K306" s="866"/>
      <c r="L306" s="867"/>
      <c r="M306" s="865"/>
      <c r="N306" s="866"/>
      <c r="O306" s="867"/>
      <c r="P306" s="865"/>
      <c r="Q306" s="866"/>
      <c r="R306" s="867"/>
      <c r="S306" s="865"/>
      <c r="T306" s="868"/>
      <c r="U306" s="108" t="str">
        <f t="shared" si="13"/>
        <v/>
      </c>
      <c r="V306" s="759"/>
      <c r="W306" s="789"/>
      <c r="X306" s="718"/>
    </row>
    <row r="307" spans="1:24" ht="19.899999999999999" customHeight="1" x14ac:dyDescent="0.2">
      <c r="A307" s="744" t="str">
        <f>IF('Start - jaro'!Q29="","","x")</f>
        <v/>
      </c>
      <c r="B307" s="787">
        <v>99</v>
      </c>
      <c r="C307" s="788" t="str">
        <f>IF('Start - jaro'!O29="","",'Start - jaro'!O29)</f>
        <v/>
      </c>
      <c r="D307" s="79" t="s">
        <v>52</v>
      </c>
      <c r="E307" s="82"/>
      <c r="F307" s="83"/>
      <c r="G307" s="173"/>
      <c r="H307" s="179" t="str">
        <f>IF($C307="","",IF(OR($E307="DNF",$F307="DNF",$G307="DNF"),"DNF",IF(OR($E307="NP",$F307="NP",$G307="NP"),"NP",IF(ISERROR(MEDIAN($E307:$G307)),"DNF",IF(COUNT($E307:$G307)&lt;3,MAX($E307:$G307),MEDIAN($E307:$G307))))))</f>
        <v/>
      </c>
      <c r="I307" s="859"/>
      <c r="J307" s="860"/>
      <c r="K307" s="861"/>
      <c r="L307" s="862"/>
      <c r="M307" s="860"/>
      <c r="N307" s="861"/>
      <c r="O307" s="862"/>
      <c r="P307" s="860"/>
      <c r="Q307" s="861"/>
      <c r="R307" s="862"/>
      <c r="S307" s="860"/>
      <c r="T307" s="863"/>
      <c r="U307" s="107" t="str">
        <f t="shared" si="13"/>
        <v/>
      </c>
      <c r="V307" s="758" t="str">
        <f>IF(C307="x","x",IF(C307="","",IF(OR(W307="NP",W307="DNF"),IF(W307="NP",MAX(W$12:W$309)+COUNTIF((W$12:W$309),MAX(W$12:W$309)),MAX(W$12:W$309)+COUNTIF((W$12:W$309),MAX(W$12:W$309))+COUNTIF((W$12:W$309),"NP")),W307)))</f>
        <v/>
      </c>
      <c r="W307" s="789" t="str">
        <f>IF(A307="x","x",IF(C307="","",IF(OR(X307="NP",X307="DNF"),X307,RANK(X307,X$12:X$61,1))))</f>
        <v/>
      </c>
      <c r="X307" s="718" t="str">
        <f>IF(A307="x","x",IF(C307="","",IF(OR(AND(U307="NP",U308="NP"),AND(U307="DNF",U308="DNF")),U307,IF(AND(U307="NP",U308="DNF"),U307,IF(AND(U307="DNF",U308="NP"),U308,MIN(U307,U308))))))</f>
        <v/>
      </c>
    </row>
    <row r="308" spans="1:24" ht="19.899999999999999" customHeight="1" thickBot="1" x14ac:dyDescent="0.25">
      <c r="A308" s="744"/>
      <c r="B308" s="784"/>
      <c r="C308" s="786"/>
      <c r="D308" s="80" t="s">
        <v>53</v>
      </c>
      <c r="E308" s="84"/>
      <c r="F308" s="85"/>
      <c r="G308" s="177"/>
      <c r="H308" s="180" t="str">
        <f>IF($C307="","",IF(OR($E308="DNF",$F308="DNF",$G308="DNF"),"DNF",IF(OR($E308="NP",$F308="NP",$G308="NP"),"NP",IF(ISERROR(MEDIAN($E308:$G308)),"DNF",IF(COUNT($E308:$G308)&lt;3,MAX($E308:$G308),MEDIAN($E308:$G308))))))</f>
        <v/>
      </c>
      <c r="I308" s="864"/>
      <c r="J308" s="865"/>
      <c r="K308" s="866"/>
      <c r="L308" s="867"/>
      <c r="M308" s="865"/>
      <c r="N308" s="866"/>
      <c r="O308" s="867"/>
      <c r="P308" s="865"/>
      <c r="Q308" s="866"/>
      <c r="R308" s="867"/>
      <c r="S308" s="865"/>
      <c r="T308" s="868"/>
      <c r="U308" s="108" t="str">
        <f t="shared" si="13"/>
        <v/>
      </c>
      <c r="V308" s="759"/>
      <c r="W308" s="789"/>
      <c r="X308" s="718"/>
    </row>
    <row r="309" spans="1:24" ht="19.899999999999999" customHeight="1" x14ac:dyDescent="0.2">
      <c r="A309" s="744" t="str">
        <f>IF('Start - jaro'!Q30="","","x")</f>
        <v/>
      </c>
      <c r="B309" s="783">
        <v>100</v>
      </c>
      <c r="C309" s="785" t="str">
        <f>IF('Start - jaro'!O30="","",'Start - jaro'!O30)</f>
        <v/>
      </c>
      <c r="D309" s="81" t="s">
        <v>52</v>
      </c>
      <c r="E309" s="86"/>
      <c r="F309" s="87"/>
      <c r="G309" s="178"/>
      <c r="H309" s="179" t="str">
        <f>IF($C309="","",IF(OR($E309="DNF",$F309="DNF",$G309="DNF"),"DNF",IF(OR($E309="NP",$F309="NP",$G309="NP"),"NP",IF(ISERROR(MEDIAN($E309:$G309)),"DNF",IF(COUNT($E309:$G309)&lt;3,MAX($E309:$G309),MEDIAN($E309:$G309))))))</f>
        <v/>
      </c>
      <c r="I309" s="859"/>
      <c r="J309" s="860"/>
      <c r="K309" s="861"/>
      <c r="L309" s="862"/>
      <c r="M309" s="860"/>
      <c r="N309" s="861"/>
      <c r="O309" s="862"/>
      <c r="P309" s="860"/>
      <c r="Q309" s="861"/>
      <c r="R309" s="862"/>
      <c r="S309" s="860"/>
      <c r="T309" s="863"/>
      <c r="U309" s="107" t="str">
        <f t="shared" si="13"/>
        <v/>
      </c>
      <c r="V309" s="758" t="str">
        <f>IF(C309="x","x",IF(C309="","",IF(OR(W309="NP",W309="DNF"),IF(W309="NP",MAX(W$12:W$309)+COUNTIF((W$12:W$309),MAX(W$12:W$309)),MAX(W$12:W$309)+COUNTIF((W$12:W$309),MAX(W$12:W$309))+COUNTIF((W$12:W$309),"NP")),W309)))</f>
        <v/>
      </c>
      <c r="W309" s="789" t="str">
        <f>IF(A309="x","x",IF(C309="","",IF(OR(X309="NP",X309="DNF"),X309,RANK(X309,X$12:X$61,1))))</f>
        <v/>
      </c>
      <c r="X309" s="718" t="str">
        <f>IF(A309="x","x",IF(C309="","",IF(OR(AND(U309="NP",U310="NP"),AND(U309="DNF",U310="DNF")),U309,IF(AND(U309="NP",U310="DNF"),U309,IF(AND(U309="DNF",U310="NP"),U310,MIN(U309,U310))))))</f>
        <v/>
      </c>
    </row>
    <row r="310" spans="1:24" ht="19.899999999999999" customHeight="1" thickBot="1" x14ac:dyDescent="0.25">
      <c r="A310" s="744"/>
      <c r="B310" s="784"/>
      <c r="C310" s="786"/>
      <c r="D310" s="80" t="s">
        <v>53</v>
      </c>
      <c r="E310" s="84"/>
      <c r="F310" s="85"/>
      <c r="G310" s="177"/>
      <c r="H310" s="180" t="str">
        <f>IF($C309="","",IF(OR($E310="DNF",$F310="DNF",$G310="DNF"),"DNF",IF(OR($E310="NP",$F310="NP",$G310="NP"),"NP",IF(ISERROR(MEDIAN($E310:$G310)),"DNF",IF(COUNT($E310:$G310)&lt;3,MAX($E310:$G310),MEDIAN($E310:$G310))))))</f>
        <v/>
      </c>
      <c r="I310" s="864"/>
      <c r="J310" s="865"/>
      <c r="K310" s="866"/>
      <c r="L310" s="867"/>
      <c r="M310" s="865"/>
      <c r="N310" s="866"/>
      <c r="O310" s="867"/>
      <c r="P310" s="865"/>
      <c r="Q310" s="866"/>
      <c r="R310" s="867"/>
      <c r="S310" s="865"/>
      <c r="T310" s="868"/>
      <c r="U310" s="108" t="str">
        <f t="shared" si="13"/>
        <v/>
      </c>
      <c r="V310" s="759"/>
      <c r="W310" s="789"/>
      <c r="X310" s="718"/>
    </row>
  </sheetData>
  <mergeCells count="1610">
    <mergeCell ref="L307:N307"/>
    <mergeCell ref="O307:Q307"/>
    <mergeCell ref="R307:T307"/>
    <mergeCell ref="V307:V308"/>
    <mergeCell ref="A307:A308"/>
    <mergeCell ref="B307:B308"/>
    <mergeCell ref="C307:C308"/>
    <mergeCell ref="I307:K307"/>
    <mergeCell ref="A309:A310"/>
    <mergeCell ref="B309:B310"/>
    <mergeCell ref="C309:C310"/>
    <mergeCell ref="I309:K309"/>
    <mergeCell ref="W307:W308"/>
    <mergeCell ref="X307:X308"/>
    <mergeCell ref="I308:K308"/>
    <mergeCell ref="L308:N308"/>
    <mergeCell ref="O308:Q308"/>
    <mergeCell ref="R308:T308"/>
    <mergeCell ref="W309:W310"/>
    <mergeCell ref="X309:X310"/>
    <mergeCell ref="I310:K310"/>
    <mergeCell ref="L310:N310"/>
    <mergeCell ref="O310:Q310"/>
    <mergeCell ref="R310:T310"/>
    <mergeCell ref="L309:N309"/>
    <mergeCell ref="O309:Q309"/>
    <mergeCell ref="R309:T309"/>
    <mergeCell ref="V309:V310"/>
    <mergeCell ref="L303:N303"/>
    <mergeCell ref="O303:Q303"/>
    <mergeCell ref="R303:T303"/>
    <mergeCell ref="V303:V304"/>
    <mergeCell ref="A303:A304"/>
    <mergeCell ref="B303:B304"/>
    <mergeCell ref="C303:C304"/>
    <mergeCell ref="I303:K303"/>
    <mergeCell ref="A305:A306"/>
    <mergeCell ref="B305:B306"/>
    <mergeCell ref="C305:C306"/>
    <mergeCell ref="I305:K305"/>
    <mergeCell ref="W303:W304"/>
    <mergeCell ref="X303:X304"/>
    <mergeCell ref="I304:K304"/>
    <mergeCell ref="L304:N304"/>
    <mergeCell ref="O304:Q304"/>
    <mergeCell ref="R304:T304"/>
    <mergeCell ref="W305:W306"/>
    <mergeCell ref="X305:X306"/>
    <mergeCell ref="I306:K306"/>
    <mergeCell ref="L306:N306"/>
    <mergeCell ref="O306:Q306"/>
    <mergeCell ref="R306:T306"/>
    <mergeCell ref="L305:N305"/>
    <mergeCell ref="O305:Q305"/>
    <mergeCell ref="R305:T305"/>
    <mergeCell ref="V305:V306"/>
    <mergeCell ref="L299:N299"/>
    <mergeCell ref="O299:Q299"/>
    <mergeCell ref="R299:T299"/>
    <mergeCell ref="V299:V300"/>
    <mergeCell ref="A299:A300"/>
    <mergeCell ref="B299:B300"/>
    <mergeCell ref="C299:C300"/>
    <mergeCell ref="I299:K299"/>
    <mergeCell ref="A301:A302"/>
    <mergeCell ref="B301:B302"/>
    <mergeCell ref="C301:C302"/>
    <mergeCell ref="I301:K301"/>
    <mergeCell ref="W299:W300"/>
    <mergeCell ref="X299:X300"/>
    <mergeCell ref="I300:K300"/>
    <mergeCell ref="L300:N300"/>
    <mergeCell ref="O300:Q300"/>
    <mergeCell ref="R300:T300"/>
    <mergeCell ref="W301:W302"/>
    <mergeCell ref="X301:X302"/>
    <mergeCell ref="I302:K302"/>
    <mergeCell ref="L302:N302"/>
    <mergeCell ref="O302:Q302"/>
    <mergeCell ref="R302:T302"/>
    <mergeCell ref="L301:N301"/>
    <mergeCell ref="O301:Q301"/>
    <mergeCell ref="R301:T301"/>
    <mergeCell ref="V301:V302"/>
    <mergeCell ref="L295:N295"/>
    <mergeCell ref="O295:Q295"/>
    <mergeCell ref="R295:T295"/>
    <mergeCell ref="V295:V296"/>
    <mergeCell ref="A295:A296"/>
    <mergeCell ref="B295:B296"/>
    <mergeCell ref="C295:C296"/>
    <mergeCell ref="I295:K295"/>
    <mergeCell ref="A297:A298"/>
    <mergeCell ref="B297:B298"/>
    <mergeCell ref="C297:C298"/>
    <mergeCell ref="I297:K297"/>
    <mergeCell ref="W295:W296"/>
    <mergeCell ref="X295:X296"/>
    <mergeCell ref="I296:K296"/>
    <mergeCell ref="L296:N296"/>
    <mergeCell ref="O296:Q296"/>
    <mergeCell ref="R296:T296"/>
    <mergeCell ref="W297:W298"/>
    <mergeCell ref="X297:X298"/>
    <mergeCell ref="I298:K298"/>
    <mergeCell ref="L298:N298"/>
    <mergeCell ref="O298:Q298"/>
    <mergeCell ref="R298:T298"/>
    <mergeCell ref="L297:N297"/>
    <mergeCell ref="O297:Q297"/>
    <mergeCell ref="R297:T297"/>
    <mergeCell ref="V297:V298"/>
    <mergeCell ref="A291:A292"/>
    <mergeCell ref="B291:B292"/>
    <mergeCell ref="C291:C292"/>
    <mergeCell ref="R285:T290"/>
    <mergeCell ref="U286:U290"/>
    <mergeCell ref="X291:X292"/>
    <mergeCell ref="I292:K292"/>
    <mergeCell ref="L292:N292"/>
    <mergeCell ref="O292:Q292"/>
    <mergeCell ref="R292:T292"/>
    <mergeCell ref="I291:K291"/>
    <mergeCell ref="L291:N291"/>
    <mergeCell ref="O291:Q291"/>
    <mergeCell ref="R291:T291"/>
    <mergeCell ref="A293:A294"/>
    <mergeCell ref="B293:B294"/>
    <mergeCell ref="C293:C294"/>
    <mergeCell ref="I293:K293"/>
    <mergeCell ref="V291:V292"/>
    <mergeCell ref="W291:W292"/>
    <mergeCell ref="W293:W294"/>
    <mergeCell ref="X293:X294"/>
    <mergeCell ref="I294:K294"/>
    <mergeCell ref="L294:N294"/>
    <mergeCell ref="O294:Q294"/>
    <mergeCell ref="R294:T294"/>
    <mergeCell ref="L293:N293"/>
    <mergeCell ref="O293:Q293"/>
    <mergeCell ref="R293:T293"/>
    <mergeCell ref="V293:V294"/>
    <mergeCell ref="B280:O282"/>
    <mergeCell ref="P280:V283"/>
    <mergeCell ref="B283:O283"/>
    <mergeCell ref="B284:D286"/>
    <mergeCell ref="E284:H286"/>
    <mergeCell ref="I284:T284"/>
    <mergeCell ref="U284:V285"/>
    <mergeCell ref="I285:K290"/>
    <mergeCell ref="L285:N290"/>
    <mergeCell ref="O285:Q290"/>
    <mergeCell ref="V286:V290"/>
    <mergeCell ref="B287:D288"/>
    <mergeCell ref="E287:E290"/>
    <mergeCell ref="F287:F290"/>
    <mergeCell ref="G287:G290"/>
    <mergeCell ref="H287:H290"/>
    <mergeCell ref="B289:B290"/>
    <mergeCell ref="C289:C290"/>
    <mergeCell ref="D289:D290"/>
    <mergeCell ref="L276:N276"/>
    <mergeCell ref="O276:Q276"/>
    <mergeCell ref="R276:T276"/>
    <mergeCell ref="V276:V277"/>
    <mergeCell ref="A276:A277"/>
    <mergeCell ref="B276:B277"/>
    <mergeCell ref="C276:C277"/>
    <mergeCell ref="I276:K276"/>
    <mergeCell ref="A278:A279"/>
    <mergeCell ref="B278:B279"/>
    <mergeCell ref="C278:C279"/>
    <mergeCell ref="I278:K278"/>
    <mergeCell ref="W276:W277"/>
    <mergeCell ref="X276:X277"/>
    <mergeCell ref="I277:K277"/>
    <mergeCell ref="L277:N277"/>
    <mergeCell ref="O277:Q277"/>
    <mergeCell ref="R277:T277"/>
    <mergeCell ref="W278:W279"/>
    <mergeCell ref="X278:X279"/>
    <mergeCell ref="I279:K279"/>
    <mergeCell ref="L279:N279"/>
    <mergeCell ref="O279:Q279"/>
    <mergeCell ref="R279:T279"/>
    <mergeCell ref="L278:N278"/>
    <mergeCell ref="O278:Q278"/>
    <mergeCell ref="R278:T278"/>
    <mergeCell ref="V278:V279"/>
    <mergeCell ref="L272:N272"/>
    <mergeCell ref="O272:Q272"/>
    <mergeCell ref="R272:T272"/>
    <mergeCell ref="V272:V273"/>
    <mergeCell ref="A272:A273"/>
    <mergeCell ref="B272:B273"/>
    <mergeCell ref="C272:C273"/>
    <mergeCell ref="I272:K272"/>
    <mergeCell ref="A274:A275"/>
    <mergeCell ref="B274:B275"/>
    <mergeCell ref="C274:C275"/>
    <mergeCell ref="I274:K274"/>
    <mergeCell ref="W272:W273"/>
    <mergeCell ref="X272:X273"/>
    <mergeCell ref="I273:K273"/>
    <mergeCell ref="L273:N273"/>
    <mergeCell ref="O273:Q273"/>
    <mergeCell ref="R273:T273"/>
    <mergeCell ref="W274:W275"/>
    <mergeCell ref="X274:X275"/>
    <mergeCell ref="I275:K275"/>
    <mergeCell ref="L275:N275"/>
    <mergeCell ref="O275:Q275"/>
    <mergeCell ref="R275:T275"/>
    <mergeCell ref="L274:N274"/>
    <mergeCell ref="O274:Q274"/>
    <mergeCell ref="R274:T274"/>
    <mergeCell ref="V274:V275"/>
    <mergeCell ref="L268:N268"/>
    <mergeCell ref="O268:Q268"/>
    <mergeCell ref="R268:T268"/>
    <mergeCell ref="V268:V269"/>
    <mergeCell ref="A268:A269"/>
    <mergeCell ref="B268:B269"/>
    <mergeCell ref="C268:C269"/>
    <mergeCell ref="I268:K268"/>
    <mergeCell ref="A270:A271"/>
    <mergeCell ref="B270:B271"/>
    <mergeCell ref="C270:C271"/>
    <mergeCell ref="I270:K270"/>
    <mergeCell ref="W268:W269"/>
    <mergeCell ref="X268:X269"/>
    <mergeCell ref="I269:K269"/>
    <mergeCell ref="L269:N269"/>
    <mergeCell ref="O269:Q269"/>
    <mergeCell ref="R269:T269"/>
    <mergeCell ref="W270:W271"/>
    <mergeCell ref="X270:X271"/>
    <mergeCell ref="I271:K271"/>
    <mergeCell ref="L271:N271"/>
    <mergeCell ref="O271:Q271"/>
    <mergeCell ref="R271:T271"/>
    <mergeCell ref="L270:N270"/>
    <mergeCell ref="O270:Q270"/>
    <mergeCell ref="R270:T270"/>
    <mergeCell ref="V270:V271"/>
    <mergeCell ref="L264:N264"/>
    <mergeCell ref="O264:Q264"/>
    <mergeCell ref="R264:T264"/>
    <mergeCell ref="V264:V265"/>
    <mergeCell ref="A264:A265"/>
    <mergeCell ref="B264:B265"/>
    <mergeCell ref="C264:C265"/>
    <mergeCell ref="I264:K264"/>
    <mergeCell ref="A266:A267"/>
    <mergeCell ref="B266:B267"/>
    <mergeCell ref="C266:C267"/>
    <mergeCell ref="I266:K266"/>
    <mergeCell ref="W264:W265"/>
    <mergeCell ref="X264:X265"/>
    <mergeCell ref="I265:K265"/>
    <mergeCell ref="L265:N265"/>
    <mergeCell ref="O265:Q265"/>
    <mergeCell ref="R265:T265"/>
    <mergeCell ref="W266:W267"/>
    <mergeCell ref="X266:X267"/>
    <mergeCell ref="I267:K267"/>
    <mergeCell ref="L267:N267"/>
    <mergeCell ref="O267:Q267"/>
    <mergeCell ref="R267:T267"/>
    <mergeCell ref="L266:N266"/>
    <mergeCell ref="O266:Q266"/>
    <mergeCell ref="R266:T266"/>
    <mergeCell ref="V266:V267"/>
    <mergeCell ref="A260:A261"/>
    <mergeCell ref="B260:B261"/>
    <mergeCell ref="C260:C261"/>
    <mergeCell ref="R254:T259"/>
    <mergeCell ref="U255:U259"/>
    <mergeCell ref="X260:X261"/>
    <mergeCell ref="I261:K261"/>
    <mergeCell ref="L261:N261"/>
    <mergeCell ref="O261:Q261"/>
    <mergeCell ref="R261:T261"/>
    <mergeCell ref="I260:K260"/>
    <mergeCell ref="L260:N260"/>
    <mergeCell ref="O260:Q260"/>
    <mergeCell ref="R260:T260"/>
    <mergeCell ref="A262:A263"/>
    <mergeCell ref="B262:B263"/>
    <mergeCell ref="C262:C263"/>
    <mergeCell ref="I262:K262"/>
    <mergeCell ref="V260:V261"/>
    <mergeCell ref="W260:W261"/>
    <mergeCell ref="W262:W263"/>
    <mergeCell ref="X262:X263"/>
    <mergeCell ref="I263:K263"/>
    <mergeCell ref="L263:N263"/>
    <mergeCell ref="O263:Q263"/>
    <mergeCell ref="R263:T263"/>
    <mergeCell ref="L262:N262"/>
    <mergeCell ref="O262:Q262"/>
    <mergeCell ref="R262:T262"/>
    <mergeCell ref="V262:V263"/>
    <mergeCell ref="B249:O251"/>
    <mergeCell ref="P249:V252"/>
    <mergeCell ref="B252:O252"/>
    <mergeCell ref="B253:D255"/>
    <mergeCell ref="E253:H255"/>
    <mergeCell ref="I253:T253"/>
    <mergeCell ref="U253:V254"/>
    <mergeCell ref="I254:K259"/>
    <mergeCell ref="L254:N259"/>
    <mergeCell ref="O254:Q259"/>
    <mergeCell ref="V255:V259"/>
    <mergeCell ref="B256:D257"/>
    <mergeCell ref="E256:E259"/>
    <mergeCell ref="F256:F259"/>
    <mergeCell ref="G256:G259"/>
    <mergeCell ref="H256:H259"/>
    <mergeCell ref="B258:B259"/>
    <mergeCell ref="C258:C259"/>
    <mergeCell ref="D258:D259"/>
    <mergeCell ref="L245:N245"/>
    <mergeCell ref="O245:Q245"/>
    <mergeCell ref="R245:T245"/>
    <mergeCell ref="V245:V246"/>
    <mergeCell ref="A245:A246"/>
    <mergeCell ref="B245:B246"/>
    <mergeCell ref="C245:C246"/>
    <mergeCell ref="I245:K245"/>
    <mergeCell ref="A247:A248"/>
    <mergeCell ref="B247:B248"/>
    <mergeCell ref="C247:C248"/>
    <mergeCell ref="I247:K247"/>
    <mergeCell ref="W245:W246"/>
    <mergeCell ref="X245:X246"/>
    <mergeCell ref="I246:K246"/>
    <mergeCell ref="L246:N246"/>
    <mergeCell ref="O246:Q246"/>
    <mergeCell ref="R246:T246"/>
    <mergeCell ref="W247:W248"/>
    <mergeCell ref="X247:X248"/>
    <mergeCell ref="I248:K248"/>
    <mergeCell ref="L248:N248"/>
    <mergeCell ref="O248:Q248"/>
    <mergeCell ref="R248:T248"/>
    <mergeCell ref="L247:N247"/>
    <mergeCell ref="O247:Q247"/>
    <mergeCell ref="R247:T247"/>
    <mergeCell ref="V247:V248"/>
    <mergeCell ref="L241:N241"/>
    <mergeCell ref="O241:Q241"/>
    <mergeCell ref="R241:T241"/>
    <mergeCell ref="V241:V242"/>
    <mergeCell ref="A241:A242"/>
    <mergeCell ref="B241:B242"/>
    <mergeCell ref="C241:C242"/>
    <mergeCell ref="I241:K241"/>
    <mergeCell ref="A243:A244"/>
    <mergeCell ref="B243:B244"/>
    <mergeCell ref="C243:C244"/>
    <mergeCell ref="I243:K243"/>
    <mergeCell ref="W241:W242"/>
    <mergeCell ref="X241:X242"/>
    <mergeCell ref="I242:K242"/>
    <mergeCell ref="L242:N242"/>
    <mergeCell ref="O242:Q242"/>
    <mergeCell ref="R242:T242"/>
    <mergeCell ref="W243:W244"/>
    <mergeCell ref="X243:X244"/>
    <mergeCell ref="I244:K244"/>
    <mergeCell ref="L244:N244"/>
    <mergeCell ref="O244:Q244"/>
    <mergeCell ref="R244:T244"/>
    <mergeCell ref="L243:N243"/>
    <mergeCell ref="O243:Q243"/>
    <mergeCell ref="R243:T243"/>
    <mergeCell ref="V243:V244"/>
    <mergeCell ref="L237:N237"/>
    <mergeCell ref="O237:Q237"/>
    <mergeCell ref="R237:T237"/>
    <mergeCell ref="V237:V238"/>
    <mergeCell ref="A237:A238"/>
    <mergeCell ref="B237:B238"/>
    <mergeCell ref="C237:C238"/>
    <mergeCell ref="I237:K237"/>
    <mergeCell ref="A239:A240"/>
    <mergeCell ref="B239:B240"/>
    <mergeCell ref="C239:C240"/>
    <mergeCell ref="I239:K239"/>
    <mergeCell ref="W237:W238"/>
    <mergeCell ref="X237:X238"/>
    <mergeCell ref="I238:K238"/>
    <mergeCell ref="L238:N238"/>
    <mergeCell ref="O238:Q238"/>
    <mergeCell ref="R238:T238"/>
    <mergeCell ref="W239:W240"/>
    <mergeCell ref="X239:X240"/>
    <mergeCell ref="I240:K240"/>
    <mergeCell ref="L240:N240"/>
    <mergeCell ref="O240:Q240"/>
    <mergeCell ref="R240:T240"/>
    <mergeCell ref="L239:N239"/>
    <mergeCell ref="O239:Q239"/>
    <mergeCell ref="R239:T239"/>
    <mergeCell ref="V239:V240"/>
    <mergeCell ref="L233:N233"/>
    <mergeCell ref="O233:Q233"/>
    <mergeCell ref="R233:T233"/>
    <mergeCell ref="V233:V234"/>
    <mergeCell ref="A233:A234"/>
    <mergeCell ref="B233:B234"/>
    <mergeCell ref="C233:C234"/>
    <mergeCell ref="I233:K233"/>
    <mergeCell ref="A235:A236"/>
    <mergeCell ref="B235:B236"/>
    <mergeCell ref="C235:C236"/>
    <mergeCell ref="I235:K235"/>
    <mergeCell ref="W233:W234"/>
    <mergeCell ref="X233:X234"/>
    <mergeCell ref="I234:K234"/>
    <mergeCell ref="L234:N234"/>
    <mergeCell ref="O234:Q234"/>
    <mergeCell ref="R234:T234"/>
    <mergeCell ref="W235:W236"/>
    <mergeCell ref="X235:X236"/>
    <mergeCell ref="I236:K236"/>
    <mergeCell ref="L236:N236"/>
    <mergeCell ref="O236:Q236"/>
    <mergeCell ref="R236:T236"/>
    <mergeCell ref="L235:N235"/>
    <mergeCell ref="O235:Q235"/>
    <mergeCell ref="R235:T235"/>
    <mergeCell ref="V235:V236"/>
    <mergeCell ref="A229:A230"/>
    <mergeCell ref="B229:B230"/>
    <mergeCell ref="C229:C230"/>
    <mergeCell ref="R223:T228"/>
    <mergeCell ref="U224:U228"/>
    <mergeCell ref="X229:X230"/>
    <mergeCell ref="I230:K230"/>
    <mergeCell ref="L230:N230"/>
    <mergeCell ref="O230:Q230"/>
    <mergeCell ref="R230:T230"/>
    <mergeCell ref="I229:K229"/>
    <mergeCell ref="L229:N229"/>
    <mergeCell ref="O229:Q229"/>
    <mergeCell ref="R229:T229"/>
    <mergeCell ref="A231:A232"/>
    <mergeCell ref="B231:B232"/>
    <mergeCell ref="C231:C232"/>
    <mergeCell ref="I231:K231"/>
    <mergeCell ref="V229:V230"/>
    <mergeCell ref="W229:W230"/>
    <mergeCell ref="W231:W232"/>
    <mergeCell ref="X231:X232"/>
    <mergeCell ref="I232:K232"/>
    <mergeCell ref="L232:N232"/>
    <mergeCell ref="O232:Q232"/>
    <mergeCell ref="R232:T232"/>
    <mergeCell ref="L231:N231"/>
    <mergeCell ref="O231:Q231"/>
    <mergeCell ref="R231:T231"/>
    <mergeCell ref="V231:V232"/>
    <mergeCell ref="B218:O220"/>
    <mergeCell ref="P218:V221"/>
    <mergeCell ref="B221:O221"/>
    <mergeCell ref="B222:D224"/>
    <mergeCell ref="E222:H224"/>
    <mergeCell ref="I222:T222"/>
    <mergeCell ref="U222:V223"/>
    <mergeCell ref="I223:K228"/>
    <mergeCell ref="L223:N228"/>
    <mergeCell ref="O223:Q228"/>
    <mergeCell ref="V224:V228"/>
    <mergeCell ref="B225:D226"/>
    <mergeCell ref="E225:E228"/>
    <mergeCell ref="F225:F228"/>
    <mergeCell ref="G225:G228"/>
    <mergeCell ref="H225:H228"/>
    <mergeCell ref="B227:B228"/>
    <mergeCell ref="C227:C228"/>
    <mergeCell ref="D227:D228"/>
    <mergeCell ref="L214:N214"/>
    <mergeCell ref="O214:Q214"/>
    <mergeCell ref="R214:T214"/>
    <mergeCell ref="V214:V215"/>
    <mergeCell ref="A214:A215"/>
    <mergeCell ref="B214:B215"/>
    <mergeCell ref="C214:C215"/>
    <mergeCell ref="I214:K214"/>
    <mergeCell ref="A216:A217"/>
    <mergeCell ref="B216:B217"/>
    <mergeCell ref="C216:C217"/>
    <mergeCell ref="I216:K216"/>
    <mergeCell ref="W214:W215"/>
    <mergeCell ref="X214:X215"/>
    <mergeCell ref="I215:K215"/>
    <mergeCell ref="L215:N215"/>
    <mergeCell ref="O215:Q215"/>
    <mergeCell ref="R215:T215"/>
    <mergeCell ref="W216:W217"/>
    <mergeCell ref="X216:X217"/>
    <mergeCell ref="I217:K217"/>
    <mergeCell ref="L217:N217"/>
    <mergeCell ref="O217:Q217"/>
    <mergeCell ref="R217:T217"/>
    <mergeCell ref="L216:N216"/>
    <mergeCell ref="O216:Q216"/>
    <mergeCell ref="R216:T216"/>
    <mergeCell ref="V216:V217"/>
    <mergeCell ref="L210:N210"/>
    <mergeCell ref="O210:Q210"/>
    <mergeCell ref="R210:T210"/>
    <mergeCell ref="V210:V211"/>
    <mergeCell ref="A210:A211"/>
    <mergeCell ref="B210:B211"/>
    <mergeCell ref="C210:C211"/>
    <mergeCell ref="I210:K210"/>
    <mergeCell ref="A212:A213"/>
    <mergeCell ref="B212:B213"/>
    <mergeCell ref="C212:C213"/>
    <mergeCell ref="I212:K212"/>
    <mergeCell ref="W210:W211"/>
    <mergeCell ref="X210:X211"/>
    <mergeCell ref="I211:K211"/>
    <mergeCell ref="L211:N211"/>
    <mergeCell ref="O211:Q211"/>
    <mergeCell ref="R211:T211"/>
    <mergeCell ref="W212:W213"/>
    <mergeCell ref="X212:X213"/>
    <mergeCell ref="I213:K213"/>
    <mergeCell ref="L213:N213"/>
    <mergeCell ref="O213:Q213"/>
    <mergeCell ref="R213:T213"/>
    <mergeCell ref="L212:N212"/>
    <mergeCell ref="O212:Q212"/>
    <mergeCell ref="R212:T212"/>
    <mergeCell ref="V212:V213"/>
    <mergeCell ref="L206:N206"/>
    <mergeCell ref="O206:Q206"/>
    <mergeCell ref="R206:T206"/>
    <mergeCell ref="V206:V207"/>
    <mergeCell ref="A206:A207"/>
    <mergeCell ref="B206:B207"/>
    <mergeCell ref="C206:C207"/>
    <mergeCell ref="I206:K206"/>
    <mergeCell ref="A208:A209"/>
    <mergeCell ref="B208:B209"/>
    <mergeCell ref="C208:C209"/>
    <mergeCell ref="I208:K208"/>
    <mergeCell ref="W206:W207"/>
    <mergeCell ref="X206:X207"/>
    <mergeCell ref="I207:K207"/>
    <mergeCell ref="L207:N207"/>
    <mergeCell ref="O207:Q207"/>
    <mergeCell ref="R207:T207"/>
    <mergeCell ref="W208:W209"/>
    <mergeCell ref="X208:X209"/>
    <mergeCell ref="I209:K209"/>
    <mergeCell ref="L209:N209"/>
    <mergeCell ref="O209:Q209"/>
    <mergeCell ref="R209:T209"/>
    <mergeCell ref="L208:N208"/>
    <mergeCell ref="O208:Q208"/>
    <mergeCell ref="R208:T208"/>
    <mergeCell ref="V208:V209"/>
    <mergeCell ref="L202:N202"/>
    <mergeCell ref="O202:Q202"/>
    <mergeCell ref="R202:T202"/>
    <mergeCell ref="V202:V203"/>
    <mergeCell ref="A202:A203"/>
    <mergeCell ref="B202:B203"/>
    <mergeCell ref="C202:C203"/>
    <mergeCell ref="I202:K202"/>
    <mergeCell ref="A204:A205"/>
    <mergeCell ref="B204:B205"/>
    <mergeCell ref="C204:C205"/>
    <mergeCell ref="I204:K204"/>
    <mergeCell ref="W202:W203"/>
    <mergeCell ref="X202:X203"/>
    <mergeCell ref="I203:K203"/>
    <mergeCell ref="L203:N203"/>
    <mergeCell ref="O203:Q203"/>
    <mergeCell ref="R203:T203"/>
    <mergeCell ref="W204:W205"/>
    <mergeCell ref="X204:X205"/>
    <mergeCell ref="I205:K205"/>
    <mergeCell ref="L205:N205"/>
    <mergeCell ref="O205:Q205"/>
    <mergeCell ref="R205:T205"/>
    <mergeCell ref="L204:N204"/>
    <mergeCell ref="O204:Q204"/>
    <mergeCell ref="R204:T204"/>
    <mergeCell ref="V204:V205"/>
    <mergeCell ref="A198:A199"/>
    <mergeCell ref="B198:B199"/>
    <mergeCell ref="C198:C199"/>
    <mergeCell ref="R192:T197"/>
    <mergeCell ref="U193:U197"/>
    <mergeCell ref="X198:X199"/>
    <mergeCell ref="I199:K199"/>
    <mergeCell ref="L199:N199"/>
    <mergeCell ref="O199:Q199"/>
    <mergeCell ref="R199:T199"/>
    <mergeCell ref="I198:K198"/>
    <mergeCell ref="L198:N198"/>
    <mergeCell ref="O198:Q198"/>
    <mergeCell ref="R198:T198"/>
    <mergeCell ref="A200:A201"/>
    <mergeCell ref="B200:B201"/>
    <mergeCell ref="C200:C201"/>
    <mergeCell ref="I200:K200"/>
    <mergeCell ref="V198:V199"/>
    <mergeCell ref="W198:W199"/>
    <mergeCell ref="W200:W201"/>
    <mergeCell ref="X200:X201"/>
    <mergeCell ref="I201:K201"/>
    <mergeCell ref="L201:N201"/>
    <mergeCell ref="O201:Q201"/>
    <mergeCell ref="R201:T201"/>
    <mergeCell ref="L200:N200"/>
    <mergeCell ref="O200:Q200"/>
    <mergeCell ref="R200:T200"/>
    <mergeCell ref="V200:V201"/>
    <mergeCell ref="B187:O189"/>
    <mergeCell ref="P187:V190"/>
    <mergeCell ref="B190:O190"/>
    <mergeCell ref="B191:D193"/>
    <mergeCell ref="E191:H193"/>
    <mergeCell ref="I191:T191"/>
    <mergeCell ref="U191:V192"/>
    <mergeCell ref="I192:K197"/>
    <mergeCell ref="L192:N197"/>
    <mergeCell ref="O192:Q197"/>
    <mergeCell ref="V193:V197"/>
    <mergeCell ref="B194:D195"/>
    <mergeCell ref="E194:E197"/>
    <mergeCell ref="F194:F197"/>
    <mergeCell ref="G194:G197"/>
    <mergeCell ref="H194:H197"/>
    <mergeCell ref="B196:B197"/>
    <mergeCell ref="C196:C197"/>
    <mergeCell ref="D196:D197"/>
    <mergeCell ref="L183:N183"/>
    <mergeCell ref="O183:Q183"/>
    <mergeCell ref="R183:T183"/>
    <mergeCell ref="V183:V184"/>
    <mergeCell ref="A183:A184"/>
    <mergeCell ref="B183:B184"/>
    <mergeCell ref="C183:C184"/>
    <mergeCell ref="I183:K183"/>
    <mergeCell ref="A185:A186"/>
    <mergeCell ref="B185:B186"/>
    <mergeCell ref="C185:C186"/>
    <mergeCell ref="I185:K185"/>
    <mergeCell ref="W183:W184"/>
    <mergeCell ref="X183:X184"/>
    <mergeCell ref="I184:K184"/>
    <mergeCell ref="L184:N184"/>
    <mergeCell ref="O184:Q184"/>
    <mergeCell ref="R184:T184"/>
    <mergeCell ref="W185:W186"/>
    <mergeCell ref="X185:X186"/>
    <mergeCell ref="I186:K186"/>
    <mergeCell ref="L186:N186"/>
    <mergeCell ref="O186:Q186"/>
    <mergeCell ref="R186:T186"/>
    <mergeCell ref="L185:N185"/>
    <mergeCell ref="O185:Q185"/>
    <mergeCell ref="R185:T185"/>
    <mergeCell ref="V185:V186"/>
    <mergeCell ref="L179:N179"/>
    <mergeCell ref="O179:Q179"/>
    <mergeCell ref="R179:T179"/>
    <mergeCell ref="V179:V180"/>
    <mergeCell ref="A179:A180"/>
    <mergeCell ref="B179:B180"/>
    <mergeCell ref="C179:C180"/>
    <mergeCell ref="I179:K179"/>
    <mergeCell ref="A181:A182"/>
    <mergeCell ref="B181:B182"/>
    <mergeCell ref="C181:C182"/>
    <mergeCell ref="I181:K181"/>
    <mergeCell ref="W179:W180"/>
    <mergeCell ref="X179:X180"/>
    <mergeCell ref="I180:K180"/>
    <mergeCell ref="L180:N180"/>
    <mergeCell ref="O180:Q180"/>
    <mergeCell ref="R180:T180"/>
    <mergeCell ref="W181:W182"/>
    <mergeCell ref="X181:X182"/>
    <mergeCell ref="I182:K182"/>
    <mergeCell ref="L182:N182"/>
    <mergeCell ref="O182:Q182"/>
    <mergeCell ref="R182:T182"/>
    <mergeCell ref="L181:N181"/>
    <mergeCell ref="O181:Q181"/>
    <mergeCell ref="R181:T181"/>
    <mergeCell ref="V181:V182"/>
    <mergeCell ref="L175:N175"/>
    <mergeCell ref="O175:Q175"/>
    <mergeCell ref="R175:T175"/>
    <mergeCell ref="V175:V176"/>
    <mergeCell ref="A175:A176"/>
    <mergeCell ref="B175:B176"/>
    <mergeCell ref="C175:C176"/>
    <mergeCell ref="I175:K175"/>
    <mergeCell ref="A177:A178"/>
    <mergeCell ref="B177:B178"/>
    <mergeCell ref="C177:C178"/>
    <mergeCell ref="I177:K177"/>
    <mergeCell ref="W175:W176"/>
    <mergeCell ref="X175:X176"/>
    <mergeCell ref="I176:K176"/>
    <mergeCell ref="L176:N176"/>
    <mergeCell ref="O176:Q176"/>
    <mergeCell ref="R176:T176"/>
    <mergeCell ref="W177:W178"/>
    <mergeCell ref="X177:X178"/>
    <mergeCell ref="I178:K178"/>
    <mergeCell ref="L178:N178"/>
    <mergeCell ref="O178:Q178"/>
    <mergeCell ref="R178:T178"/>
    <mergeCell ref="L177:N177"/>
    <mergeCell ref="O177:Q177"/>
    <mergeCell ref="R177:T177"/>
    <mergeCell ref="V177:V178"/>
    <mergeCell ref="L171:N171"/>
    <mergeCell ref="O171:Q171"/>
    <mergeCell ref="R171:T171"/>
    <mergeCell ref="V171:V172"/>
    <mergeCell ref="A171:A172"/>
    <mergeCell ref="B171:B172"/>
    <mergeCell ref="C171:C172"/>
    <mergeCell ref="I171:K171"/>
    <mergeCell ref="A173:A174"/>
    <mergeCell ref="B173:B174"/>
    <mergeCell ref="C173:C174"/>
    <mergeCell ref="I173:K173"/>
    <mergeCell ref="W171:W172"/>
    <mergeCell ref="X171:X172"/>
    <mergeCell ref="I172:K172"/>
    <mergeCell ref="L172:N172"/>
    <mergeCell ref="O172:Q172"/>
    <mergeCell ref="R172:T172"/>
    <mergeCell ref="W173:W174"/>
    <mergeCell ref="X173:X174"/>
    <mergeCell ref="I174:K174"/>
    <mergeCell ref="L174:N174"/>
    <mergeCell ref="O174:Q174"/>
    <mergeCell ref="R174:T174"/>
    <mergeCell ref="L173:N173"/>
    <mergeCell ref="O173:Q173"/>
    <mergeCell ref="R173:T173"/>
    <mergeCell ref="V173:V174"/>
    <mergeCell ref="A167:A168"/>
    <mergeCell ref="B167:B168"/>
    <mergeCell ref="C167:C168"/>
    <mergeCell ref="R161:T166"/>
    <mergeCell ref="U162:U166"/>
    <mergeCell ref="X167:X168"/>
    <mergeCell ref="I168:K168"/>
    <mergeCell ref="L168:N168"/>
    <mergeCell ref="O168:Q168"/>
    <mergeCell ref="R168:T168"/>
    <mergeCell ref="I167:K167"/>
    <mergeCell ref="L167:N167"/>
    <mergeCell ref="O167:Q167"/>
    <mergeCell ref="R167:T167"/>
    <mergeCell ref="A169:A170"/>
    <mergeCell ref="B169:B170"/>
    <mergeCell ref="C169:C170"/>
    <mergeCell ref="I169:K169"/>
    <mergeCell ref="V167:V168"/>
    <mergeCell ref="W167:W168"/>
    <mergeCell ref="W169:W170"/>
    <mergeCell ref="X169:X170"/>
    <mergeCell ref="I170:K170"/>
    <mergeCell ref="L170:N170"/>
    <mergeCell ref="O170:Q170"/>
    <mergeCell ref="R170:T170"/>
    <mergeCell ref="L169:N169"/>
    <mergeCell ref="O169:Q169"/>
    <mergeCell ref="R169:T169"/>
    <mergeCell ref="V169:V170"/>
    <mergeCell ref="B156:O158"/>
    <mergeCell ref="P156:V159"/>
    <mergeCell ref="B159:O159"/>
    <mergeCell ref="B160:D162"/>
    <mergeCell ref="E160:H162"/>
    <mergeCell ref="I160:T160"/>
    <mergeCell ref="U160:V161"/>
    <mergeCell ref="I161:K166"/>
    <mergeCell ref="L161:N166"/>
    <mergeCell ref="O161:Q166"/>
    <mergeCell ref="V162:V166"/>
    <mergeCell ref="B163:D164"/>
    <mergeCell ref="E163:E166"/>
    <mergeCell ref="F163:F166"/>
    <mergeCell ref="G163:G166"/>
    <mergeCell ref="H163:H166"/>
    <mergeCell ref="B165:B166"/>
    <mergeCell ref="C165:C166"/>
    <mergeCell ref="D165:D166"/>
    <mergeCell ref="L152:N152"/>
    <mergeCell ref="O152:Q152"/>
    <mergeCell ref="R152:T152"/>
    <mergeCell ref="V152:V153"/>
    <mergeCell ref="A152:A153"/>
    <mergeCell ref="B152:B153"/>
    <mergeCell ref="C152:C153"/>
    <mergeCell ref="I152:K152"/>
    <mergeCell ref="A154:A155"/>
    <mergeCell ref="B154:B155"/>
    <mergeCell ref="C154:C155"/>
    <mergeCell ref="I154:K154"/>
    <mergeCell ref="W152:W153"/>
    <mergeCell ref="X152:X153"/>
    <mergeCell ref="I153:K153"/>
    <mergeCell ref="L153:N153"/>
    <mergeCell ref="O153:Q153"/>
    <mergeCell ref="R153:T153"/>
    <mergeCell ref="W154:W155"/>
    <mergeCell ref="X154:X155"/>
    <mergeCell ref="I155:K155"/>
    <mergeCell ref="L155:N155"/>
    <mergeCell ref="O155:Q155"/>
    <mergeCell ref="R155:T155"/>
    <mergeCell ref="L154:N154"/>
    <mergeCell ref="O154:Q154"/>
    <mergeCell ref="R154:T154"/>
    <mergeCell ref="V154:V155"/>
    <mergeCell ref="L148:N148"/>
    <mergeCell ref="O148:Q148"/>
    <mergeCell ref="R148:T148"/>
    <mergeCell ref="V148:V149"/>
    <mergeCell ref="A148:A149"/>
    <mergeCell ref="B148:B149"/>
    <mergeCell ref="C148:C149"/>
    <mergeCell ref="I148:K148"/>
    <mergeCell ref="A150:A151"/>
    <mergeCell ref="B150:B151"/>
    <mergeCell ref="C150:C151"/>
    <mergeCell ref="I150:K150"/>
    <mergeCell ref="W148:W149"/>
    <mergeCell ref="X148:X149"/>
    <mergeCell ref="I149:K149"/>
    <mergeCell ref="L149:N149"/>
    <mergeCell ref="O149:Q149"/>
    <mergeCell ref="R149:T149"/>
    <mergeCell ref="W150:W151"/>
    <mergeCell ref="X150:X151"/>
    <mergeCell ref="I151:K151"/>
    <mergeCell ref="L151:N151"/>
    <mergeCell ref="O151:Q151"/>
    <mergeCell ref="R151:T151"/>
    <mergeCell ref="L150:N150"/>
    <mergeCell ref="O150:Q150"/>
    <mergeCell ref="R150:T150"/>
    <mergeCell ref="V150:V151"/>
    <mergeCell ref="L144:N144"/>
    <mergeCell ref="O144:Q144"/>
    <mergeCell ref="R144:T144"/>
    <mergeCell ref="V144:V145"/>
    <mergeCell ref="A144:A145"/>
    <mergeCell ref="B144:B145"/>
    <mergeCell ref="C144:C145"/>
    <mergeCell ref="I144:K144"/>
    <mergeCell ref="A146:A147"/>
    <mergeCell ref="B146:B147"/>
    <mergeCell ref="C146:C147"/>
    <mergeCell ref="I146:K146"/>
    <mergeCell ref="W144:W145"/>
    <mergeCell ref="X144:X145"/>
    <mergeCell ref="I145:K145"/>
    <mergeCell ref="L145:N145"/>
    <mergeCell ref="O145:Q145"/>
    <mergeCell ref="R145:T145"/>
    <mergeCell ref="W146:W147"/>
    <mergeCell ref="X146:X147"/>
    <mergeCell ref="I147:K147"/>
    <mergeCell ref="L147:N147"/>
    <mergeCell ref="O147:Q147"/>
    <mergeCell ref="R147:T147"/>
    <mergeCell ref="L146:N146"/>
    <mergeCell ref="O146:Q146"/>
    <mergeCell ref="R146:T146"/>
    <mergeCell ref="V146:V147"/>
    <mergeCell ref="L140:N140"/>
    <mergeCell ref="O140:Q140"/>
    <mergeCell ref="R140:T140"/>
    <mergeCell ref="V140:V141"/>
    <mergeCell ref="A140:A141"/>
    <mergeCell ref="B140:B141"/>
    <mergeCell ref="C140:C141"/>
    <mergeCell ref="I140:K140"/>
    <mergeCell ref="A142:A143"/>
    <mergeCell ref="B142:B143"/>
    <mergeCell ref="C142:C143"/>
    <mergeCell ref="I142:K142"/>
    <mergeCell ref="W140:W141"/>
    <mergeCell ref="X140:X141"/>
    <mergeCell ref="I141:K141"/>
    <mergeCell ref="L141:N141"/>
    <mergeCell ref="O141:Q141"/>
    <mergeCell ref="R141:T141"/>
    <mergeCell ref="W142:W143"/>
    <mergeCell ref="X142:X143"/>
    <mergeCell ref="I143:K143"/>
    <mergeCell ref="L143:N143"/>
    <mergeCell ref="O143:Q143"/>
    <mergeCell ref="R143:T143"/>
    <mergeCell ref="L142:N142"/>
    <mergeCell ref="O142:Q142"/>
    <mergeCell ref="R142:T142"/>
    <mergeCell ref="V142:V143"/>
    <mergeCell ref="A136:A137"/>
    <mergeCell ref="B136:B137"/>
    <mergeCell ref="C136:C137"/>
    <mergeCell ref="R130:T135"/>
    <mergeCell ref="U131:U135"/>
    <mergeCell ref="X136:X137"/>
    <mergeCell ref="I137:K137"/>
    <mergeCell ref="L137:N137"/>
    <mergeCell ref="O137:Q137"/>
    <mergeCell ref="R137:T137"/>
    <mergeCell ref="I136:K136"/>
    <mergeCell ref="L136:N136"/>
    <mergeCell ref="O136:Q136"/>
    <mergeCell ref="R136:T136"/>
    <mergeCell ref="A138:A139"/>
    <mergeCell ref="B138:B139"/>
    <mergeCell ref="C138:C139"/>
    <mergeCell ref="I138:K138"/>
    <mergeCell ref="V136:V137"/>
    <mergeCell ref="W136:W137"/>
    <mergeCell ref="W138:W139"/>
    <mergeCell ref="X138:X139"/>
    <mergeCell ref="I139:K139"/>
    <mergeCell ref="L139:N139"/>
    <mergeCell ref="O139:Q139"/>
    <mergeCell ref="R139:T139"/>
    <mergeCell ref="L138:N138"/>
    <mergeCell ref="O138:Q138"/>
    <mergeCell ref="R138:T138"/>
    <mergeCell ref="V138:V139"/>
    <mergeCell ref="B125:O127"/>
    <mergeCell ref="P125:V128"/>
    <mergeCell ref="B128:O128"/>
    <mergeCell ref="B129:D131"/>
    <mergeCell ref="E129:H131"/>
    <mergeCell ref="I129:T129"/>
    <mergeCell ref="U129:V130"/>
    <mergeCell ref="I130:K135"/>
    <mergeCell ref="L130:N135"/>
    <mergeCell ref="O130:Q135"/>
    <mergeCell ref="V131:V135"/>
    <mergeCell ref="B132:D133"/>
    <mergeCell ref="E132:E135"/>
    <mergeCell ref="F132:F135"/>
    <mergeCell ref="G132:G135"/>
    <mergeCell ref="H132:H135"/>
    <mergeCell ref="B134:B135"/>
    <mergeCell ref="C134:C135"/>
    <mergeCell ref="D134:D135"/>
    <mergeCell ref="L121:N121"/>
    <mergeCell ref="O121:Q121"/>
    <mergeCell ref="R121:T121"/>
    <mergeCell ref="V121:V122"/>
    <mergeCell ref="A121:A122"/>
    <mergeCell ref="B121:B122"/>
    <mergeCell ref="C121:C122"/>
    <mergeCell ref="I121:K121"/>
    <mergeCell ref="A123:A124"/>
    <mergeCell ref="B123:B124"/>
    <mergeCell ref="C123:C124"/>
    <mergeCell ref="I123:K123"/>
    <mergeCell ref="W121:W122"/>
    <mergeCell ref="X121:X122"/>
    <mergeCell ref="I122:K122"/>
    <mergeCell ref="L122:N122"/>
    <mergeCell ref="O122:Q122"/>
    <mergeCell ref="R122:T122"/>
    <mergeCell ref="W123:W124"/>
    <mergeCell ref="X123:X124"/>
    <mergeCell ref="I124:K124"/>
    <mergeCell ref="L124:N124"/>
    <mergeCell ref="O124:Q124"/>
    <mergeCell ref="R124:T124"/>
    <mergeCell ref="L123:N123"/>
    <mergeCell ref="O123:Q123"/>
    <mergeCell ref="R123:T123"/>
    <mergeCell ref="V123:V124"/>
    <mergeCell ref="L117:N117"/>
    <mergeCell ref="O117:Q117"/>
    <mergeCell ref="R117:T117"/>
    <mergeCell ref="V117:V118"/>
    <mergeCell ref="A117:A118"/>
    <mergeCell ref="B117:B118"/>
    <mergeCell ref="C117:C118"/>
    <mergeCell ref="I117:K117"/>
    <mergeCell ref="A119:A120"/>
    <mergeCell ref="B119:B120"/>
    <mergeCell ref="C119:C120"/>
    <mergeCell ref="I119:K119"/>
    <mergeCell ref="W117:W118"/>
    <mergeCell ref="X117:X118"/>
    <mergeCell ref="I118:K118"/>
    <mergeCell ref="L118:N118"/>
    <mergeCell ref="O118:Q118"/>
    <mergeCell ref="R118:T118"/>
    <mergeCell ref="W119:W120"/>
    <mergeCell ref="X119:X120"/>
    <mergeCell ref="I120:K120"/>
    <mergeCell ref="L120:N120"/>
    <mergeCell ref="O120:Q120"/>
    <mergeCell ref="R120:T120"/>
    <mergeCell ref="L119:N119"/>
    <mergeCell ref="O119:Q119"/>
    <mergeCell ref="R119:T119"/>
    <mergeCell ref="V119:V120"/>
    <mergeCell ref="L113:N113"/>
    <mergeCell ref="O113:Q113"/>
    <mergeCell ref="R113:T113"/>
    <mergeCell ref="V113:V114"/>
    <mergeCell ref="A113:A114"/>
    <mergeCell ref="B113:B114"/>
    <mergeCell ref="C113:C114"/>
    <mergeCell ref="I113:K113"/>
    <mergeCell ref="A115:A116"/>
    <mergeCell ref="B115:B116"/>
    <mergeCell ref="C115:C116"/>
    <mergeCell ref="I115:K115"/>
    <mergeCell ref="W113:W114"/>
    <mergeCell ref="X113:X114"/>
    <mergeCell ref="I114:K114"/>
    <mergeCell ref="L114:N114"/>
    <mergeCell ref="O114:Q114"/>
    <mergeCell ref="R114:T114"/>
    <mergeCell ref="W115:W116"/>
    <mergeCell ref="X115:X116"/>
    <mergeCell ref="I116:K116"/>
    <mergeCell ref="L116:N116"/>
    <mergeCell ref="O116:Q116"/>
    <mergeCell ref="R116:T116"/>
    <mergeCell ref="L115:N115"/>
    <mergeCell ref="O115:Q115"/>
    <mergeCell ref="R115:T115"/>
    <mergeCell ref="V115:V116"/>
    <mergeCell ref="L109:N109"/>
    <mergeCell ref="O109:Q109"/>
    <mergeCell ref="R109:T109"/>
    <mergeCell ref="V109:V110"/>
    <mergeCell ref="A109:A110"/>
    <mergeCell ref="B109:B110"/>
    <mergeCell ref="C109:C110"/>
    <mergeCell ref="I109:K109"/>
    <mergeCell ref="A111:A112"/>
    <mergeCell ref="B111:B112"/>
    <mergeCell ref="C111:C112"/>
    <mergeCell ref="I111:K111"/>
    <mergeCell ref="W109:W110"/>
    <mergeCell ref="X109:X110"/>
    <mergeCell ref="I110:K110"/>
    <mergeCell ref="L110:N110"/>
    <mergeCell ref="O110:Q110"/>
    <mergeCell ref="R110:T110"/>
    <mergeCell ref="W111:W112"/>
    <mergeCell ref="X111:X112"/>
    <mergeCell ref="I112:K112"/>
    <mergeCell ref="L112:N112"/>
    <mergeCell ref="O112:Q112"/>
    <mergeCell ref="R112:T112"/>
    <mergeCell ref="L111:N111"/>
    <mergeCell ref="O111:Q111"/>
    <mergeCell ref="R111:T111"/>
    <mergeCell ref="V111:V112"/>
    <mergeCell ref="A105:A106"/>
    <mergeCell ref="B105:B106"/>
    <mergeCell ref="C105:C106"/>
    <mergeCell ref="R99:T104"/>
    <mergeCell ref="U100:U104"/>
    <mergeCell ref="X105:X106"/>
    <mergeCell ref="I106:K106"/>
    <mergeCell ref="L106:N106"/>
    <mergeCell ref="O106:Q106"/>
    <mergeCell ref="R106:T106"/>
    <mergeCell ref="I105:K105"/>
    <mergeCell ref="L105:N105"/>
    <mergeCell ref="O105:Q105"/>
    <mergeCell ref="R105:T105"/>
    <mergeCell ref="A107:A108"/>
    <mergeCell ref="B107:B108"/>
    <mergeCell ref="C107:C108"/>
    <mergeCell ref="I107:K107"/>
    <mergeCell ref="V105:V106"/>
    <mergeCell ref="W105:W106"/>
    <mergeCell ref="W107:W108"/>
    <mergeCell ref="X107:X108"/>
    <mergeCell ref="I108:K108"/>
    <mergeCell ref="L108:N108"/>
    <mergeCell ref="O108:Q108"/>
    <mergeCell ref="R108:T108"/>
    <mergeCell ref="L107:N107"/>
    <mergeCell ref="O107:Q107"/>
    <mergeCell ref="R107:T107"/>
    <mergeCell ref="V107:V108"/>
    <mergeCell ref="B94:O96"/>
    <mergeCell ref="P94:V97"/>
    <mergeCell ref="B97:O97"/>
    <mergeCell ref="B98:D100"/>
    <mergeCell ref="E98:H100"/>
    <mergeCell ref="I98:T98"/>
    <mergeCell ref="U98:V99"/>
    <mergeCell ref="I99:K104"/>
    <mergeCell ref="L99:N104"/>
    <mergeCell ref="O99:Q104"/>
    <mergeCell ref="V100:V104"/>
    <mergeCell ref="B101:D102"/>
    <mergeCell ref="E101:E104"/>
    <mergeCell ref="F101:F104"/>
    <mergeCell ref="G101:G104"/>
    <mergeCell ref="H101:H104"/>
    <mergeCell ref="B103:B104"/>
    <mergeCell ref="C103:C104"/>
    <mergeCell ref="D103:D104"/>
    <mergeCell ref="L90:N90"/>
    <mergeCell ref="O90:Q90"/>
    <mergeCell ref="R90:T90"/>
    <mergeCell ref="V90:V91"/>
    <mergeCell ref="A90:A91"/>
    <mergeCell ref="B90:B91"/>
    <mergeCell ref="C90:C91"/>
    <mergeCell ref="I90:K90"/>
    <mergeCell ref="A92:A93"/>
    <mergeCell ref="B92:B93"/>
    <mergeCell ref="C92:C93"/>
    <mergeCell ref="I92:K92"/>
    <mergeCell ref="W90:W91"/>
    <mergeCell ref="X90:X91"/>
    <mergeCell ref="I91:K91"/>
    <mergeCell ref="L91:N91"/>
    <mergeCell ref="O91:Q91"/>
    <mergeCell ref="R91:T91"/>
    <mergeCell ref="W92:W93"/>
    <mergeCell ref="X92:X93"/>
    <mergeCell ref="I93:K93"/>
    <mergeCell ref="L93:N93"/>
    <mergeCell ref="O93:Q93"/>
    <mergeCell ref="R93:T93"/>
    <mergeCell ref="L92:N92"/>
    <mergeCell ref="O92:Q92"/>
    <mergeCell ref="R92:T92"/>
    <mergeCell ref="V92:V93"/>
    <mergeCell ref="L86:N86"/>
    <mergeCell ref="O86:Q86"/>
    <mergeCell ref="R86:T86"/>
    <mergeCell ref="V86:V87"/>
    <mergeCell ref="A86:A87"/>
    <mergeCell ref="B86:B87"/>
    <mergeCell ref="C86:C87"/>
    <mergeCell ref="I86:K86"/>
    <mergeCell ref="A88:A89"/>
    <mergeCell ref="B88:B89"/>
    <mergeCell ref="C88:C89"/>
    <mergeCell ref="I88:K88"/>
    <mergeCell ref="W86:W87"/>
    <mergeCell ref="X86:X87"/>
    <mergeCell ref="I87:K87"/>
    <mergeCell ref="L87:N87"/>
    <mergeCell ref="O87:Q87"/>
    <mergeCell ref="R87:T87"/>
    <mergeCell ref="W88:W89"/>
    <mergeCell ref="X88:X89"/>
    <mergeCell ref="I89:K89"/>
    <mergeCell ref="L89:N89"/>
    <mergeCell ref="O89:Q89"/>
    <mergeCell ref="R89:T89"/>
    <mergeCell ref="L88:N88"/>
    <mergeCell ref="O88:Q88"/>
    <mergeCell ref="R88:T88"/>
    <mergeCell ref="V88:V89"/>
    <mergeCell ref="L82:N82"/>
    <mergeCell ref="O82:Q82"/>
    <mergeCell ref="R82:T82"/>
    <mergeCell ref="V82:V83"/>
    <mergeCell ref="A82:A83"/>
    <mergeCell ref="B82:B83"/>
    <mergeCell ref="C82:C83"/>
    <mergeCell ref="I82:K82"/>
    <mergeCell ref="A84:A85"/>
    <mergeCell ref="B84:B85"/>
    <mergeCell ref="C84:C85"/>
    <mergeCell ref="I84:K84"/>
    <mergeCell ref="W82:W83"/>
    <mergeCell ref="X82:X83"/>
    <mergeCell ref="I83:K83"/>
    <mergeCell ref="L83:N83"/>
    <mergeCell ref="O83:Q83"/>
    <mergeCell ref="R83:T83"/>
    <mergeCell ref="W84:W85"/>
    <mergeCell ref="X84:X85"/>
    <mergeCell ref="I85:K85"/>
    <mergeCell ref="L85:N85"/>
    <mergeCell ref="O85:Q85"/>
    <mergeCell ref="R85:T85"/>
    <mergeCell ref="L84:N84"/>
    <mergeCell ref="O84:Q84"/>
    <mergeCell ref="R84:T84"/>
    <mergeCell ref="V84:V85"/>
    <mergeCell ref="L78:N78"/>
    <mergeCell ref="O78:Q78"/>
    <mergeCell ref="R78:T78"/>
    <mergeCell ref="V78:V79"/>
    <mergeCell ref="A78:A79"/>
    <mergeCell ref="B78:B79"/>
    <mergeCell ref="C78:C79"/>
    <mergeCell ref="I78:K78"/>
    <mergeCell ref="A80:A81"/>
    <mergeCell ref="B80:B81"/>
    <mergeCell ref="C80:C81"/>
    <mergeCell ref="I80:K80"/>
    <mergeCell ref="W78:W79"/>
    <mergeCell ref="X78:X79"/>
    <mergeCell ref="I79:K79"/>
    <mergeCell ref="L79:N79"/>
    <mergeCell ref="O79:Q79"/>
    <mergeCell ref="R79:T79"/>
    <mergeCell ref="W80:W81"/>
    <mergeCell ref="X80:X81"/>
    <mergeCell ref="I81:K81"/>
    <mergeCell ref="L81:N81"/>
    <mergeCell ref="O81:Q81"/>
    <mergeCell ref="R81:T81"/>
    <mergeCell ref="L80:N80"/>
    <mergeCell ref="O80:Q80"/>
    <mergeCell ref="R80:T80"/>
    <mergeCell ref="V80:V81"/>
    <mergeCell ref="X74:X75"/>
    <mergeCell ref="I75:K75"/>
    <mergeCell ref="L75:N75"/>
    <mergeCell ref="O75:Q75"/>
    <mergeCell ref="R75:T75"/>
    <mergeCell ref="I74:K74"/>
    <mergeCell ref="L74:N74"/>
    <mergeCell ref="O74:Q74"/>
    <mergeCell ref="R74:T74"/>
    <mergeCell ref="A76:A77"/>
    <mergeCell ref="B76:B77"/>
    <mergeCell ref="C76:C77"/>
    <mergeCell ref="I76:K76"/>
    <mergeCell ref="V74:V75"/>
    <mergeCell ref="W74:W75"/>
    <mergeCell ref="W76:W77"/>
    <mergeCell ref="X76:X77"/>
    <mergeCell ref="I77:K77"/>
    <mergeCell ref="L77:N77"/>
    <mergeCell ref="O77:Q77"/>
    <mergeCell ref="R77:T77"/>
    <mergeCell ref="L76:N76"/>
    <mergeCell ref="O76:Q76"/>
    <mergeCell ref="R76:T76"/>
    <mergeCell ref="V76:V77"/>
    <mergeCell ref="B67:D69"/>
    <mergeCell ref="E67:H69"/>
    <mergeCell ref="I67:T67"/>
    <mergeCell ref="U67:V68"/>
    <mergeCell ref="I68:K73"/>
    <mergeCell ref="L68:N73"/>
    <mergeCell ref="O68:Q73"/>
    <mergeCell ref="V69:V73"/>
    <mergeCell ref="B70:D71"/>
    <mergeCell ref="E70:E73"/>
    <mergeCell ref="F70:F73"/>
    <mergeCell ref="G70:G73"/>
    <mergeCell ref="H70:H73"/>
    <mergeCell ref="B72:B73"/>
    <mergeCell ref="C72:C73"/>
    <mergeCell ref="D72:D73"/>
    <mergeCell ref="A74:A75"/>
    <mergeCell ref="B74:B75"/>
    <mergeCell ref="C74:C75"/>
    <mergeCell ref="R68:T73"/>
    <mergeCell ref="U69:U73"/>
    <mergeCell ref="O61:Q61"/>
    <mergeCell ref="R61:T61"/>
    <mergeCell ref="I58:K58"/>
    <mergeCell ref="L58:N58"/>
    <mergeCell ref="O58:Q58"/>
    <mergeCell ref="R58:T58"/>
    <mergeCell ref="I37:K42"/>
    <mergeCell ref="L37:N42"/>
    <mergeCell ref="O37:Q42"/>
    <mergeCell ref="R37:T42"/>
    <mergeCell ref="I62:K62"/>
    <mergeCell ref="L62:N62"/>
    <mergeCell ref="O62:Q62"/>
    <mergeCell ref="R62:T62"/>
    <mergeCell ref="I61:K61"/>
    <mergeCell ref="L61:N61"/>
    <mergeCell ref="B63:O65"/>
    <mergeCell ref="P63:V66"/>
    <mergeCell ref="B66:O66"/>
    <mergeCell ref="L30:N30"/>
    <mergeCell ref="O30:Q30"/>
    <mergeCell ref="R30:T30"/>
    <mergeCell ref="I45:K45"/>
    <mergeCell ref="L45:N45"/>
    <mergeCell ref="O45:Q45"/>
    <mergeCell ref="R45:T45"/>
    <mergeCell ref="L43:N43"/>
    <mergeCell ref="O43:Q43"/>
    <mergeCell ref="R43:T43"/>
    <mergeCell ref="I44:K44"/>
    <mergeCell ref="L44:N44"/>
    <mergeCell ref="O44:Q44"/>
    <mergeCell ref="I49:K49"/>
    <mergeCell ref="L49:N49"/>
    <mergeCell ref="O49:Q49"/>
    <mergeCell ref="R49:T49"/>
    <mergeCell ref="I46:K46"/>
    <mergeCell ref="L46:N46"/>
    <mergeCell ref="O46:Q46"/>
    <mergeCell ref="R46:T46"/>
    <mergeCell ref="A61:A62"/>
    <mergeCell ref="B61:B62"/>
    <mergeCell ref="C61:C62"/>
    <mergeCell ref="V61:V62"/>
    <mergeCell ref="W61:W62"/>
    <mergeCell ref="X61:X62"/>
    <mergeCell ref="I59:K59"/>
    <mergeCell ref="L59:N59"/>
    <mergeCell ref="O14:Q14"/>
    <mergeCell ref="R14:T14"/>
    <mergeCell ref="L12:N12"/>
    <mergeCell ref="O12:Q12"/>
    <mergeCell ref="R12:T12"/>
    <mergeCell ref="O13:Q13"/>
    <mergeCell ref="R13:T13"/>
    <mergeCell ref="I13:K13"/>
    <mergeCell ref="L13:N13"/>
    <mergeCell ref="I15:K15"/>
    <mergeCell ref="L15:N15"/>
    <mergeCell ref="I14:K14"/>
    <mergeCell ref="L14:N14"/>
    <mergeCell ref="I19:K19"/>
    <mergeCell ref="L19:N19"/>
    <mergeCell ref="O19:Q19"/>
    <mergeCell ref="R19:T19"/>
    <mergeCell ref="O15:Q15"/>
    <mergeCell ref="R15:T15"/>
    <mergeCell ref="I18:K18"/>
    <mergeCell ref="L18:N18"/>
    <mergeCell ref="O18:Q18"/>
    <mergeCell ref="R18:T18"/>
    <mergeCell ref="I23:K23"/>
    <mergeCell ref="A57:A58"/>
    <mergeCell ref="B57:B58"/>
    <mergeCell ref="C57:C58"/>
    <mergeCell ref="V57:V58"/>
    <mergeCell ref="W57:W58"/>
    <mergeCell ref="X57:X58"/>
    <mergeCell ref="I55:K55"/>
    <mergeCell ref="L55:N55"/>
    <mergeCell ref="A59:A60"/>
    <mergeCell ref="B59:B60"/>
    <mergeCell ref="C59:C60"/>
    <mergeCell ref="V59:V60"/>
    <mergeCell ref="O59:Q59"/>
    <mergeCell ref="R59:T59"/>
    <mergeCell ref="I60:K60"/>
    <mergeCell ref="L60:N60"/>
    <mergeCell ref="O60:Q60"/>
    <mergeCell ref="R60:T60"/>
    <mergeCell ref="W59:W60"/>
    <mergeCell ref="X59:X60"/>
    <mergeCell ref="I57:K57"/>
    <mergeCell ref="L57:N57"/>
    <mergeCell ref="O57:Q57"/>
    <mergeCell ref="R57:T57"/>
    <mergeCell ref="A53:A54"/>
    <mergeCell ref="B53:B54"/>
    <mergeCell ref="C53:C54"/>
    <mergeCell ref="V53:V54"/>
    <mergeCell ref="W53:W54"/>
    <mergeCell ref="X53:X54"/>
    <mergeCell ref="I51:K51"/>
    <mergeCell ref="L51:N51"/>
    <mergeCell ref="A55:A56"/>
    <mergeCell ref="B55:B56"/>
    <mergeCell ref="C55:C56"/>
    <mergeCell ref="V55:V56"/>
    <mergeCell ref="O55:Q55"/>
    <mergeCell ref="R55:T55"/>
    <mergeCell ref="I56:K56"/>
    <mergeCell ref="L56:N56"/>
    <mergeCell ref="O56:Q56"/>
    <mergeCell ref="R56:T56"/>
    <mergeCell ref="W55:W56"/>
    <mergeCell ref="X55:X56"/>
    <mergeCell ref="I53:K53"/>
    <mergeCell ref="L53:N53"/>
    <mergeCell ref="O53:Q53"/>
    <mergeCell ref="R53:T53"/>
    <mergeCell ref="I54:K54"/>
    <mergeCell ref="L54:N54"/>
    <mergeCell ref="O54:Q54"/>
    <mergeCell ref="R54:T54"/>
    <mergeCell ref="A49:A50"/>
    <mergeCell ref="B49:B50"/>
    <mergeCell ref="C49:C50"/>
    <mergeCell ref="V49:V50"/>
    <mergeCell ref="W49:W50"/>
    <mergeCell ref="X49:X50"/>
    <mergeCell ref="I47:K47"/>
    <mergeCell ref="L47:N47"/>
    <mergeCell ref="A51:A52"/>
    <mergeCell ref="B51:B52"/>
    <mergeCell ref="C51:C52"/>
    <mergeCell ref="V51:V52"/>
    <mergeCell ref="O51:Q51"/>
    <mergeCell ref="R51:T51"/>
    <mergeCell ref="I52:K52"/>
    <mergeCell ref="L52:N52"/>
    <mergeCell ref="O52:Q52"/>
    <mergeCell ref="R52:T52"/>
    <mergeCell ref="W51:W52"/>
    <mergeCell ref="X51:X52"/>
    <mergeCell ref="I50:K50"/>
    <mergeCell ref="L50:N50"/>
    <mergeCell ref="O50:Q50"/>
    <mergeCell ref="R50:T50"/>
    <mergeCell ref="A43:A44"/>
    <mergeCell ref="B43:B44"/>
    <mergeCell ref="C43:C44"/>
    <mergeCell ref="V43:V44"/>
    <mergeCell ref="W43:W44"/>
    <mergeCell ref="X43:X44"/>
    <mergeCell ref="A45:A46"/>
    <mergeCell ref="B45:B46"/>
    <mergeCell ref="C45:C46"/>
    <mergeCell ref="V45:V46"/>
    <mergeCell ref="W45:W46"/>
    <mergeCell ref="X45:X46"/>
    <mergeCell ref="I43:K43"/>
    <mergeCell ref="A47:A48"/>
    <mergeCell ref="B47:B48"/>
    <mergeCell ref="C47:C48"/>
    <mergeCell ref="V47:V48"/>
    <mergeCell ref="O47:Q47"/>
    <mergeCell ref="R47:T47"/>
    <mergeCell ref="I48:K48"/>
    <mergeCell ref="L48:N48"/>
    <mergeCell ref="O48:Q48"/>
    <mergeCell ref="R48:T48"/>
    <mergeCell ref="W47:W48"/>
    <mergeCell ref="X47:X48"/>
    <mergeCell ref="R44:T44"/>
    <mergeCell ref="A30:A31"/>
    <mergeCell ref="B30:B31"/>
    <mergeCell ref="C30:C31"/>
    <mergeCell ref="V30:V31"/>
    <mergeCell ref="W30:W31"/>
    <mergeCell ref="X30:X31"/>
    <mergeCell ref="U36:V37"/>
    <mergeCell ref="U38:U42"/>
    <mergeCell ref="V38:V42"/>
    <mergeCell ref="B39:D40"/>
    <mergeCell ref="W28:W29"/>
    <mergeCell ref="X28:X29"/>
    <mergeCell ref="I28:K28"/>
    <mergeCell ref="L28:N28"/>
    <mergeCell ref="E39:E42"/>
    <mergeCell ref="F39:F42"/>
    <mergeCell ref="G39:G42"/>
    <mergeCell ref="H39:H42"/>
    <mergeCell ref="B32:O34"/>
    <mergeCell ref="P32:V35"/>
    <mergeCell ref="B35:O35"/>
    <mergeCell ref="B36:D38"/>
    <mergeCell ref="E36:H38"/>
    <mergeCell ref="I36:T36"/>
    <mergeCell ref="B41:B42"/>
    <mergeCell ref="C41:C42"/>
    <mergeCell ref="D41:D42"/>
    <mergeCell ref="I31:K31"/>
    <mergeCell ref="L31:N31"/>
    <mergeCell ref="O31:Q31"/>
    <mergeCell ref="R31:T31"/>
    <mergeCell ref="I30:K30"/>
    <mergeCell ref="A26:A27"/>
    <mergeCell ref="B26:B27"/>
    <mergeCell ref="C26:C27"/>
    <mergeCell ref="V26:V27"/>
    <mergeCell ref="W26:W27"/>
    <mergeCell ref="X26:X27"/>
    <mergeCell ref="I24:K24"/>
    <mergeCell ref="L24:N24"/>
    <mergeCell ref="A28:A29"/>
    <mergeCell ref="B28:B29"/>
    <mergeCell ref="C28:C29"/>
    <mergeCell ref="V28:V29"/>
    <mergeCell ref="O28:Q28"/>
    <mergeCell ref="R28:T28"/>
    <mergeCell ref="I29:K29"/>
    <mergeCell ref="L29:N29"/>
    <mergeCell ref="O29:Q29"/>
    <mergeCell ref="R29:T29"/>
    <mergeCell ref="I27:K27"/>
    <mergeCell ref="L27:N27"/>
    <mergeCell ref="O27:Q27"/>
    <mergeCell ref="R27:T27"/>
    <mergeCell ref="I26:K26"/>
    <mergeCell ref="L26:N26"/>
    <mergeCell ref="O26:Q26"/>
    <mergeCell ref="R26:T26"/>
    <mergeCell ref="A22:A23"/>
    <mergeCell ref="B22:B23"/>
    <mergeCell ref="C22:C23"/>
    <mergeCell ref="V22:V23"/>
    <mergeCell ref="W22:W23"/>
    <mergeCell ref="X22:X23"/>
    <mergeCell ref="I20:K20"/>
    <mergeCell ref="L20:N20"/>
    <mergeCell ref="A24:A25"/>
    <mergeCell ref="B24:B25"/>
    <mergeCell ref="C24:C25"/>
    <mergeCell ref="V24:V25"/>
    <mergeCell ref="O24:Q24"/>
    <mergeCell ref="R24:T24"/>
    <mergeCell ref="I25:K25"/>
    <mergeCell ref="L25:N25"/>
    <mergeCell ref="O25:Q25"/>
    <mergeCell ref="R25:T25"/>
    <mergeCell ref="W24:W25"/>
    <mergeCell ref="X24:X25"/>
    <mergeCell ref="L23:N23"/>
    <mergeCell ref="O23:Q23"/>
    <mergeCell ref="R23:T23"/>
    <mergeCell ref="I22:K22"/>
    <mergeCell ref="L22:N22"/>
    <mergeCell ref="O22:Q22"/>
    <mergeCell ref="R22:T22"/>
    <mergeCell ref="A18:A19"/>
    <mergeCell ref="B18:B19"/>
    <mergeCell ref="C18:C19"/>
    <mergeCell ref="V18:V19"/>
    <mergeCell ref="W18:W19"/>
    <mergeCell ref="X18:X19"/>
    <mergeCell ref="I16:K16"/>
    <mergeCell ref="L16:N16"/>
    <mergeCell ref="A20:A21"/>
    <mergeCell ref="B20:B21"/>
    <mergeCell ref="C20:C21"/>
    <mergeCell ref="V20:V21"/>
    <mergeCell ref="O20:Q20"/>
    <mergeCell ref="R20:T20"/>
    <mergeCell ref="I21:K21"/>
    <mergeCell ref="L21:N21"/>
    <mergeCell ref="O21:Q21"/>
    <mergeCell ref="R21:T21"/>
    <mergeCell ref="W20:W21"/>
    <mergeCell ref="X20:X21"/>
    <mergeCell ref="W12:W13"/>
    <mergeCell ref="X12:X13"/>
    <mergeCell ref="A14:A15"/>
    <mergeCell ref="B14:B15"/>
    <mergeCell ref="C14:C15"/>
    <mergeCell ref="V14:V15"/>
    <mergeCell ref="W14:W15"/>
    <mergeCell ref="X14:X15"/>
    <mergeCell ref="I12:K12"/>
    <mergeCell ref="A16:A17"/>
    <mergeCell ref="B16:B17"/>
    <mergeCell ref="C16:C17"/>
    <mergeCell ref="V16:V17"/>
    <mergeCell ref="O16:Q16"/>
    <mergeCell ref="R16:T16"/>
    <mergeCell ref="I17:K17"/>
    <mergeCell ref="L17:N17"/>
    <mergeCell ref="O17:Q17"/>
    <mergeCell ref="R17:T17"/>
    <mergeCell ref="W16:W17"/>
    <mergeCell ref="X16:X17"/>
    <mergeCell ref="B1:O3"/>
    <mergeCell ref="P1:V4"/>
    <mergeCell ref="B4:O4"/>
    <mergeCell ref="B5:D7"/>
    <mergeCell ref="E5:H7"/>
    <mergeCell ref="I5:T5"/>
    <mergeCell ref="U5:V6"/>
    <mergeCell ref="H8:H11"/>
    <mergeCell ref="B10:B11"/>
    <mergeCell ref="C10:C11"/>
    <mergeCell ref="L6:N11"/>
    <mergeCell ref="O6:Q11"/>
    <mergeCell ref="R6:T11"/>
    <mergeCell ref="I6:K11"/>
    <mergeCell ref="D10:D11"/>
    <mergeCell ref="A12:A13"/>
    <mergeCell ref="B12:B13"/>
    <mergeCell ref="C12:C13"/>
    <mergeCell ref="U7:U11"/>
    <mergeCell ref="V7:V11"/>
    <mergeCell ref="B8:D9"/>
    <mergeCell ref="E8:E11"/>
    <mergeCell ref="F8:F11"/>
    <mergeCell ref="G8:G11"/>
    <mergeCell ref="V12:V13"/>
  </mergeCells>
  <phoneticPr fontId="0" type="noConversion"/>
  <conditionalFormatting sqref="U12 U14 U16 U18 U20 U22 U24 U26 U28 U30 U43 U45 U47 U49 U51 U53 U55 U57 U59 U61 U74 U76 U78 U80 U82 U84 U86 U88 U90 U92 U105 U107 U109 U111 U113 U115 U117 U119 U121 U123 U136 U138 U140 U142 U144 U146 U148 U150 U152 U154 U167 U169 U171 U173 U175 U177 U179 U181 U183 U185 U198 U200 U202 U204 U206 U208 U210 U212 U214 U216 U229 U231 U233 U235 U237 U239 U241 U243 U245 U247 U260 U262 U264 U266 U268 U270 U272 U274 U276 U278 U291 U293 U295 U297 U299 U301 U303 U305 U307 U309">
    <cfRule type="cellIs" dxfId="27" priority="1" stopIfTrue="1" operator="greaterThan">
      <formula>$U13</formula>
    </cfRule>
  </conditionalFormatting>
  <conditionalFormatting sqref="U13 U15 U17 U19 U21 U23 U25 U27 U29 U31 U44 U46 U48 U50 U52 U54 U56 U58 U60 U62 U75 U77 U79 U81 U83 U85 U87 U89 U91 U93 U106 U108 U110 U112 U114 U116 U118 U120 U122 U124 U137 U139 U141 U143 U145 U147 U149 U151 U153 U155 U168 U170 U172 U174 U176 U178 U180 U182 U184 U186 U199 U201 U203 U205 U207 U209 U211 U213 U215 U217 U230 U232 U234 U236 U238 U240 U242 U244 U246 U248 U261 U263 U265 U267 U269 U271 U273 U275 U277 U279 U292 U294 U296 U298 U300 U302 U304 U306 U308 U310">
    <cfRule type="cellIs" dxfId="26" priority="2" stopIfTrue="1" operator="greaterThan">
      <formula>$U12</formula>
    </cfRule>
  </conditionalFormatting>
  <conditionalFormatting sqref="H12 H14 H16 H18 H20 H22 H24 H26 H28 H30 H43 H45 H47 H49 H51 H53 H55 H57 H59 H61 H74 H76 H78 H80 H82 H84 H86 H88 H90 H92 H105 H107 H109 H111 H113 H115 H117 H119 H121 H123 H136 H138 H140 H142 H144 H146 H148 H150 H152 H154 H167 H169 H171 H173 H175 H177 H179 H181 H183 H185 H198 H200 H202 H204 H206 H208 H210 H212 H214 H216 H229 H231 H233 H235 H237 H239 H241 H243 H245 H247 H260 H262 H264 H266 H268 H270 H272 H274 H276 H278 H291 H293 H295 H297 H299 H301 H303 H305 H307 H309">
    <cfRule type="cellIs" dxfId="25" priority="3" stopIfTrue="1" operator="greaterThan">
      <formula>$H13</formula>
    </cfRule>
  </conditionalFormatting>
  <conditionalFormatting sqref="H13 H15 H17 H19 H21 H23 H25 H27 H29 H31 H44 H46 H48 H50 H52 H54 H56 H58 H60 H62 H75 H77 H79 H81 H83 H85 H87 H89 H91 H93 H106 H108 H110 H112 H114 H116 H118 H120 H122 H124 H137 H139 H141 H143 H145 H147 H149 H151 H153 H155 H168 H170 H172 H174 H176 H178 H180 H182 H184 H186 H199 H201 H203 H205 H207 H209 H211 H213 H215 H217 H230 H232 H234 H236 H238 H240 H242 H244 H246 H248 H261 H263 H265 H267 H269 H271 H273 H275 H277 H279 H292 H294 H296 H298 H300 H302 H304 H306 H308 H310">
    <cfRule type="cellIs" dxfId="24" priority="4" stopIfTrue="1" operator="greaterThan">
      <formula>$H12</formula>
    </cfRule>
  </conditionalFormatting>
  <printOptions horizontalCentered="1" verticalCentered="1"/>
  <pageMargins left="0" right="0" top="0" bottom="0" header="0" footer="0"/>
  <pageSetup paperSize="9" orientation="landscape" r:id="rId1"/>
  <headerFooter alignWithMargins="0"/>
  <ignoredErrors>
    <ignoredError sqref="V279 V292 V62 V93 V124 V155 V186 V217 V248 V310 I12:U31 V308 V306 V304 V302 V300 V298 V296 V294 H291:U310 H45:H62 V46 V48 V50 V52 V54 V56 V58 V60 H74:U93 V75 V77 V79 V81 V83 V85 V87 V89 V91 H105:U124 V106 V108 V110 V112 V114 V116 V118 V120 V122 H136:U155 V137 V139 V141 V143 V145 V147 V149 V151 V153 H167:U186 V168 V170 V172 V174 V176 V178 V180 V182 V184 H198:U217 V199 V201 V203 V205 V207 V209 V211 V213 V215 H229:U248 V230 V232 V234 V236 V238 V240 V242 V244 V246 H260:U279 V261 V263 V265 V267 V269 V271 V273 V275 V277 I43:U62"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6">
    <pageSetUpPr autoPageBreaks="0"/>
  </sheetPr>
  <dimension ref="A1:U310"/>
  <sheetViews>
    <sheetView showGridLines="0" showRowColHeaders="0" zoomScaleNormal="100" workbookViewId="0"/>
  </sheetViews>
  <sheetFormatPr defaultColWidth="8.85546875" defaultRowHeight="12.75" x14ac:dyDescent="0.2"/>
  <cols>
    <col min="1" max="1" width="1.7109375" style="77" customWidth="1"/>
    <col min="2" max="2" width="6" style="78" customWidth="1"/>
    <col min="3" max="3" width="18.7109375" style="78" customWidth="1"/>
    <col min="4" max="4" width="7.28515625" style="78" customWidth="1"/>
    <col min="5" max="8" width="6.7109375" style="78" customWidth="1"/>
    <col min="9" max="17" width="7.42578125" style="78" customWidth="1"/>
    <col min="18" max="19" width="7.7109375" style="78" customWidth="1"/>
    <col min="20" max="21" width="10.7109375" style="78" hidden="1" customWidth="1"/>
    <col min="22" max="22" width="1.7109375" style="78" customWidth="1"/>
    <col min="23" max="16384" width="8.85546875" style="78"/>
  </cols>
  <sheetData>
    <row r="1" spans="1:21" ht="15" customHeight="1" x14ac:dyDescent="0.2">
      <c r="B1" s="745" t="s">
        <v>32</v>
      </c>
      <c r="C1" s="746"/>
      <c r="D1" s="746"/>
      <c r="E1" s="746"/>
      <c r="F1" s="746"/>
      <c r="G1" s="746"/>
      <c r="H1" s="746"/>
      <c r="I1" s="746"/>
      <c r="J1" s="746"/>
      <c r="K1" s="746"/>
      <c r="L1" s="746"/>
      <c r="M1" s="746"/>
      <c r="N1" s="746"/>
      <c r="O1" s="749"/>
      <c r="P1" s="749"/>
      <c r="Q1" s="749"/>
      <c r="R1" s="749"/>
      <c r="S1" s="750"/>
    </row>
    <row r="2" spans="1:21" ht="15" customHeight="1" x14ac:dyDescent="0.2">
      <c r="B2" s="747"/>
      <c r="C2" s="748"/>
      <c r="D2" s="748"/>
      <c r="E2" s="748"/>
      <c r="F2" s="748"/>
      <c r="G2" s="748"/>
      <c r="H2" s="748"/>
      <c r="I2" s="748"/>
      <c r="J2" s="748"/>
      <c r="K2" s="748"/>
      <c r="L2" s="748"/>
      <c r="M2" s="748"/>
      <c r="N2" s="748"/>
      <c r="O2" s="751"/>
      <c r="P2" s="751"/>
      <c r="Q2" s="751"/>
      <c r="R2" s="751"/>
      <c r="S2" s="752"/>
    </row>
    <row r="3" spans="1:21" ht="15" customHeight="1" x14ac:dyDescent="0.2">
      <c r="B3" s="747"/>
      <c r="C3" s="748"/>
      <c r="D3" s="748"/>
      <c r="E3" s="748"/>
      <c r="F3" s="748"/>
      <c r="G3" s="748"/>
      <c r="H3" s="748"/>
      <c r="I3" s="748"/>
      <c r="J3" s="748"/>
      <c r="K3" s="748"/>
      <c r="L3" s="748"/>
      <c r="M3" s="748"/>
      <c r="N3" s="748"/>
      <c r="O3" s="751"/>
      <c r="P3" s="751"/>
      <c r="Q3" s="751"/>
      <c r="R3" s="751"/>
      <c r="S3" s="752"/>
    </row>
    <row r="4" spans="1:21" ht="19.899999999999999" customHeight="1" thickBot="1" x14ac:dyDescent="0.25">
      <c r="B4" s="825" t="s">
        <v>54</v>
      </c>
      <c r="C4" s="826"/>
      <c r="D4" s="826"/>
      <c r="E4" s="826"/>
      <c r="F4" s="826"/>
      <c r="G4" s="826"/>
      <c r="H4" s="826"/>
      <c r="I4" s="826"/>
      <c r="J4" s="826"/>
      <c r="K4" s="826"/>
      <c r="L4" s="826"/>
      <c r="M4" s="826"/>
      <c r="N4" s="827"/>
      <c r="O4" s="817"/>
      <c r="P4" s="817"/>
      <c r="Q4" s="817"/>
      <c r="R4" s="817"/>
      <c r="S4" s="818"/>
    </row>
    <row r="5" spans="1:21" ht="15" customHeight="1" x14ac:dyDescent="0.2">
      <c r="B5" s="828" t="s">
        <v>31</v>
      </c>
      <c r="C5" s="829"/>
      <c r="D5" s="830"/>
      <c r="E5" s="831" t="s">
        <v>33</v>
      </c>
      <c r="F5" s="832"/>
      <c r="G5" s="832"/>
      <c r="H5" s="769"/>
      <c r="I5" s="833" t="s">
        <v>71</v>
      </c>
      <c r="J5" s="834"/>
      <c r="K5" s="834"/>
      <c r="L5" s="834"/>
      <c r="M5" s="834"/>
      <c r="N5" s="834"/>
      <c r="O5" s="834"/>
      <c r="P5" s="834"/>
      <c r="Q5" s="835"/>
      <c r="R5" s="836" t="s">
        <v>35</v>
      </c>
      <c r="S5" s="837"/>
    </row>
    <row r="6" spans="1:21" ht="15" customHeight="1" x14ac:dyDescent="0.2">
      <c r="B6" s="732"/>
      <c r="C6" s="733"/>
      <c r="D6" s="734"/>
      <c r="E6" s="767"/>
      <c r="F6" s="832"/>
      <c r="G6" s="832"/>
      <c r="H6" s="769"/>
      <c r="I6" s="869" t="s">
        <v>72</v>
      </c>
      <c r="J6" s="873" t="s">
        <v>64</v>
      </c>
      <c r="K6" s="875" t="s">
        <v>61</v>
      </c>
      <c r="L6" s="871" t="s">
        <v>65</v>
      </c>
      <c r="M6" s="873" t="s">
        <v>66</v>
      </c>
      <c r="N6" s="871" t="s">
        <v>67</v>
      </c>
      <c r="O6" s="871" t="s">
        <v>62</v>
      </c>
      <c r="P6" s="871" t="s">
        <v>73</v>
      </c>
      <c r="Q6" s="871" t="s">
        <v>63</v>
      </c>
      <c r="R6" s="760"/>
      <c r="S6" s="719"/>
    </row>
    <row r="7" spans="1:21" ht="15" customHeight="1" x14ac:dyDescent="0.2">
      <c r="B7" s="732"/>
      <c r="C7" s="733"/>
      <c r="D7" s="734"/>
      <c r="E7" s="770"/>
      <c r="F7" s="771"/>
      <c r="G7" s="771"/>
      <c r="H7" s="772"/>
      <c r="I7" s="869"/>
      <c r="J7" s="873"/>
      <c r="K7" s="875"/>
      <c r="L7" s="871"/>
      <c r="M7" s="873"/>
      <c r="N7" s="871"/>
      <c r="O7" s="871"/>
      <c r="P7" s="871"/>
      <c r="Q7" s="871"/>
      <c r="R7" s="725" t="s">
        <v>43</v>
      </c>
      <c r="S7" s="727" t="s">
        <v>44</v>
      </c>
    </row>
    <row r="8" spans="1:21" ht="15" customHeight="1" x14ac:dyDescent="0.2">
      <c r="B8" s="853" t="str">
        <f>"KATEGORIE: "&amp;'Start - podzim'!$N$2</f>
        <v>KATEGORIE: STARŠÍ</v>
      </c>
      <c r="C8" s="854"/>
      <c r="D8" s="855"/>
      <c r="E8" s="725" t="s">
        <v>45</v>
      </c>
      <c r="F8" s="721" t="s">
        <v>46</v>
      </c>
      <c r="G8" s="721" t="s">
        <v>47</v>
      </c>
      <c r="H8" s="727" t="s">
        <v>48</v>
      </c>
      <c r="I8" s="869"/>
      <c r="J8" s="873"/>
      <c r="K8" s="875"/>
      <c r="L8" s="871"/>
      <c r="M8" s="873"/>
      <c r="N8" s="871"/>
      <c r="O8" s="871"/>
      <c r="P8" s="871"/>
      <c r="Q8" s="871"/>
      <c r="R8" s="725"/>
      <c r="S8" s="727"/>
    </row>
    <row r="9" spans="1:21" ht="15" customHeight="1" x14ac:dyDescent="0.2">
      <c r="B9" s="856"/>
      <c r="C9" s="857"/>
      <c r="D9" s="858"/>
      <c r="E9" s="725"/>
      <c r="F9" s="721"/>
      <c r="G9" s="721"/>
      <c r="H9" s="727"/>
      <c r="I9" s="869"/>
      <c r="J9" s="873"/>
      <c r="K9" s="875"/>
      <c r="L9" s="871"/>
      <c r="M9" s="873"/>
      <c r="N9" s="871"/>
      <c r="O9" s="871"/>
      <c r="P9" s="871"/>
      <c r="Q9" s="871"/>
      <c r="R9" s="725"/>
      <c r="S9" s="727"/>
    </row>
    <row r="10" spans="1:21" ht="16.899999999999999" customHeight="1" x14ac:dyDescent="0.2">
      <c r="B10" s="760" t="s">
        <v>49</v>
      </c>
      <c r="C10" s="762" t="s">
        <v>50</v>
      </c>
      <c r="D10" s="719" t="s">
        <v>51</v>
      </c>
      <c r="E10" s="725"/>
      <c r="F10" s="721"/>
      <c r="G10" s="721"/>
      <c r="H10" s="727"/>
      <c r="I10" s="869"/>
      <c r="J10" s="873"/>
      <c r="K10" s="875"/>
      <c r="L10" s="871"/>
      <c r="M10" s="873"/>
      <c r="N10" s="871"/>
      <c r="O10" s="871"/>
      <c r="P10" s="871"/>
      <c r="Q10" s="871"/>
      <c r="R10" s="725"/>
      <c r="S10" s="727"/>
    </row>
    <row r="11" spans="1:21" ht="16.899999999999999" customHeight="1" thickBot="1" x14ac:dyDescent="0.25">
      <c r="B11" s="761"/>
      <c r="C11" s="763"/>
      <c r="D11" s="720"/>
      <c r="E11" s="726"/>
      <c r="F11" s="722"/>
      <c r="G11" s="722"/>
      <c r="H11" s="728"/>
      <c r="I11" s="870"/>
      <c r="J11" s="874"/>
      <c r="K11" s="876"/>
      <c r="L11" s="872"/>
      <c r="M11" s="874"/>
      <c r="N11" s="872"/>
      <c r="O11" s="872"/>
      <c r="P11" s="872"/>
      <c r="Q11" s="872"/>
      <c r="R11" s="726"/>
      <c r="S11" s="728"/>
    </row>
    <row r="12" spans="1:21" ht="19.899999999999999" customHeight="1" x14ac:dyDescent="0.2">
      <c r="A12" s="744" t="str">
        <f>IF('Start - jaro'!E6="","","x")</f>
        <v/>
      </c>
      <c r="B12" s="787">
        <v>1</v>
      </c>
      <c r="C12" s="756" t="str">
        <f>IF('Start - jaro'!C6="","",'Start - jaro'!C6)</f>
        <v>Nedabyle</v>
      </c>
      <c r="D12" s="79" t="s">
        <v>52</v>
      </c>
      <c r="E12" s="82"/>
      <c r="F12" s="83"/>
      <c r="G12" s="173"/>
      <c r="H12" s="179" t="str">
        <f>IF($C12="","",IF(OR($E12="DNF",$F12="DNF",$G12="DNF"),"DNF",IF(OR($E12="NP",$F12="NP",$G12="NP"),"NP",IF(ISERROR(MEDIAN($E12:$G12)),"DNF",IF(COUNT($E12:$G12)&lt;3,MAX($E12:$G12),MEDIAN($E12:$G12))))))</f>
        <v>DNF</v>
      </c>
      <c r="I12" s="88"/>
      <c r="J12" s="89"/>
      <c r="K12" s="89"/>
      <c r="L12" s="89"/>
      <c r="M12" s="89"/>
      <c r="N12" s="89"/>
      <c r="O12" s="89"/>
      <c r="P12" s="89"/>
      <c r="Q12" s="90"/>
      <c r="R12" s="107" t="str">
        <f t="shared" ref="R12:R31" si="0">IF(H12="","",IF(H12="NP","NP",IF(H12="DNF","DNF",SUM(I12:Q12)+H12)))</f>
        <v>DNF</v>
      </c>
      <c r="S12" s="758">
        <f>IF(C12="x","x",IF(C12="","",IF(OR(T12="NP",T12="DNF"),IF(T12="NP",MAX(T$12:T$309)+COUNTIF((T$12:T$309),MAX(T$12:T$309)),MAX(T$12:T$309)+COUNTIF((T$12:T$309),MAX(T$12:T$309))+COUNTIF((T$12:T$309),"NP")),T12)))</f>
        <v>0</v>
      </c>
      <c r="T12" s="718" t="str">
        <f>IF(A12="x","x",IF(C12="","",IF(OR(U12="NP",U12="DNF"),U12,RANK(U12,U$12:U$309,1))))</f>
        <v>DNF</v>
      </c>
      <c r="U12" s="718" t="str">
        <f>IF(A12="x","x",IF(C12="","",IF(OR(AND(R12="NP",R13="NP"),AND(R12="DNF",R13="DNF")),R12,IF(AND(R12="NP",R13="DNF"),R12,IF(AND(R12="DNF",R13="NP"),R13,MIN(R12,R13))))))</f>
        <v>DNF</v>
      </c>
    </row>
    <row r="13" spans="1:21" ht="19.899999999999999" customHeight="1" thickBot="1" x14ac:dyDescent="0.25">
      <c r="A13" s="744"/>
      <c r="B13" s="784"/>
      <c r="C13" s="757"/>
      <c r="D13" s="80" t="s">
        <v>53</v>
      </c>
      <c r="E13" s="84"/>
      <c r="F13" s="85"/>
      <c r="G13" s="177"/>
      <c r="H13" s="180" t="str">
        <f>IF($C12="","",IF(OR($E13="DNF",$F13="DNF",$G13="DNF"),"DNF",IF(OR($E13="NP",$F13="NP",$G13="NP"),"NP",IF(ISERROR(MEDIAN($E13:$G13)),"DNF",IF(COUNT($E13:$G13)&lt;3,MAX($E13:$G13),MEDIAN($E13:$G13))))))</f>
        <v>DNF</v>
      </c>
      <c r="I13" s="91"/>
      <c r="J13" s="92"/>
      <c r="K13" s="92"/>
      <c r="L13" s="92"/>
      <c r="M13" s="92"/>
      <c r="N13" s="92"/>
      <c r="O13" s="92"/>
      <c r="P13" s="92"/>
      <c r="Q13" s="93"/>
      <c r="R13" s="108" t="str">
        <f t="shared" si="0"/>
        <v>DNF</v>
      </c>
      <c r="S13" s="759"/>
      <c r="T13" s="718"/>
      <c r="U13" s="718"/>
    </row>
    <row r="14" spans="1:21" ht="19.899999999999999" customHeight="1" x14ac:dyDescent="0.2">
      <c r="A14" s="744" t="str">
        <f>IF('Start - jaro'!E7="","","x")</f>
        <v/>
      </c>
      <c r="B14" s="787">
        <v>2</v>
      </c>
      <c r="C14" s="788" t="str">
        <f>IF('Start - jaro'!C7="","",'Start - jaro'!C7)</f>
        <v>Střížov  II</v>
      </c>
      <c r="D14" s="79" t="s">
        <v>52</v>
      </c>
      <c r="E14" s="82"/>
      <c r="F14" s="83"/>
      <c r="G14" s="173"/>
      <c r="H14" s="179" t="str">
        <f>IF($C14="","",IF(OR($E14="DNF",$F14="DNF",$G14="DNF"),"DNF",IF(OR($E14="NP",$F14="NP",$G14="NP"),"NP",IF(ISERROR(MEDIAN($E14:$G14)),"DNF",IF(COUNT($E14:$G14)&lt;3,MAX($E14:$G14),MEDIAN($E14:$G14))))))</f>
        <v>DNF</v>
      </c>
      <c r="I14" s="88"/>
      <c r="J14" s="89"/>
      <c r="K14" s="89"/>
      <c r="L14" s="89"/>
      <c r="M14" s="89"/>
      <c r="N14" s="89"/>
      <c r="O14" s="89"/>
      <c r="P14" s="89"/>
      <c r="Q14" s="90"/>
      <c r="R14" s="107" t="str">
        <f t="shared" si="0"/>
        <v>DNF</v>
      </c>
      <c r="S14" s="758">
        <f>IF(C14="x","x",IF(C14="","",IF(OR(T14="NP",T14="DNF"),IF(T14="NP",MAX(T$12:T$309)+COUNTIF((T$12:T$309),MAX(T$12:T$309)),MAX(T$12:T$309)+COUNTIF((T$12:T$309),MAX(T$12:T$309))+COUNTIF((T$12:T$309),"NP")),T14)))</f>
        <v>0</v>
      </c>
      <c r="T14" s="718" t="str">
        <f>IF(A14="x","x",IF(C14="","",IF(OR(U14="NP",U14="DNF"),U14,RANK(U14,U$12:U$309,1))))</f>
        <v>DNF</v>
      </c>
      <c r="U14" s="718" t="str">
        <f>IF(A14="x","x",IF(C14="","",IF(OR(AND(R14="NP",R15="NP"),AND(R14="DNF",R15="DNF")),R14,IF(AND(R14="NP",R15="DNF"),R14,IF(AND(R14="DNF",R15="NP"),R15,MIN(R14,R15))))))</f>
        <v>DNF</v>
      </c>
    </row>
    <row r="15" spans="1:21" ht="19.899999999999999" customHeight="1" thickBot="1" x14ac:dyDescent="0.25">
      <c r="A15" s="744"/>
      <c r="B15" s="784"/>
      <c r="C15" s="786"/>
      <c r="D15" s="80" t="s">
        <v>53</v>
      </c>
      <c r="E15" s="84"/>
      <c r="F15" s="85"/>
      <c r="G15" s="177"/>
      <c r="H15" s="180" t="str">
        <f>IF($C14="","",IF(OR($E15="DNF",$F15="DNF",$G15="DNF"),"DNF",IF(OR($E15="NP",$F15="NP",$G15="NP"),"NP",IF(ISERROR(MEDIAN($E15:$G15)),"DNF",IF(COUNT($E15:$G15)&lt;3,MAX($E15:$G15),MEDIAN($E15:$G15))))))</f>
        <v>DNF</v>
      </c>
      <c r="I15" s="91"/>
      <c r="J15" s="92"/>
      <c r="K15" s="92"/>
      <c r="L15" s="92"/>
      <c r="M15" s="92"/>
      <c r="N15" s="92"/>
      <c r="O15" s="92"/>
      <c r="P15" s="92"/>
      <c r="Q15" s="93"/>
      <c r="R15" s="108" t="str">
        <f t="shared" si="0"/>
        <v>DNF</v>
      </c>
      <c r="S15" s="759"/>
      <c r="T15" s="718"/>
      <c r="U15" s="718"/>
    </row>
    <row r="16" spans="1:21" ht="19.899999999999999" customHeight="1" x14ac:dyDescent="0.2">
      <c r="A16" s="744" t="str">
        <f>IF('Start - jaro'!E8="","","x")</f>
        <v/>
      </c>
      <c r="B16" s="787">
        <v>3</v>
      </c>
      <c r="C16" s="788" t="str">
        <f>IF('Start - jaro'!C8="","",'Start - jaro'!C8)</f>
        <v>Strážkovice I</v>
      </c>
      <c r="D16" s="79" t="s">
        <v>52</v>
      </c>
      <c r="E16" s="82"/>
      <c r="F16" s="83"/>
      <c r="G16" s="173"/>
      <c r="H16" s="179" t="str">
        <f>IF($C16="","",IF(OR($E16="DNF",$F16="DNF",$G16="DNF"),"DNF",IF(OR($E16="NP",$F16="NP",$G16="NP"),"NP",IF(ISERROR(MEDIAN($E16:$G16)),"DNF",IF(COUNT($E16:$G16)&lt;3,MAX($E16:$G16),MEDIAN($E16:$G16))))))</f>
        <v>DNF</v>
      </c>
      <c r="I16" s="88"/>
      <c r="J16" s="89"/>
      <c r="K16" s="89"/>
      <c r="L16" s="89"/>
      <c r="M16" s="89"/>
      <c r="N16" s="89"/>
      <c r="O16" s="89"/>
      <c r="P16" s="89"/>
      <c r="Q16" s="90"/>
      <c r="R16" s="107" t="str">
        <f t="shared" si="0"/>
        <v>DNF</v>
      </c>
      <c r="S16" s="758">
        <f>IF(C16="x","x",IF(C16="","",IF(OR(T16="NP",T16="DNF"),IF(T16="NP",MAX(T$12:T$309)+COUNTIF((T$12:T$309),MAX(T$12:T$309)),MAX(T$12:T$309)+COUNTIF((T$12:T$309),MAX(T$12:T$309))+COUNTIF((T$12:T$309),"NP")),T16)))</f>
        <v>0</v>
      </c>
      <c r="T16" s="718" t="str">
        <f>IF(A16="x","x",IF(C16="","",IF(OR(U16="NP",U16="DNF"),U16,RANK(U16,U$12:U$309,1))))</f>
        <v>DNF</v>
      </c>
      <c r="U16" s="718" t="str">
        <f>IF(A16="x","x",IF(C16="","",IF(OR(AND(R16="NP",R17="NP"),AND(R16="DNF",R17="DNF")),R16,IF(AND(R16="NP",R17="DNF"),R16,IF(AND(R16="DNF",R17="NP"),R17,MIN(R16,R17))))))</f>
        <v>DNF</v>
      </c>
    </row>
    <row r="17" spans="1:21" ht="19.899999999999999" customHeight="1" thickBot="1" x14ac:dyDescent="0.25">
      <c r="A17" s="744"/>
      <c r="B17" s="784"/>
      <c r="C17" s="786"/>
      <c r="D17" s="80" t="s">
        <v>53</v>
      </c>
      <c r="E17" s="84"/>
      <c r="F17" s="85"/>
      <c r="G17" s="177"/>
      <c r="H17" s="180" t="str">
        <f>IF($C16="","",IF(OR($E17="DNF",$F17="DNF",$G17="DNF"),"DNF",IF(OR($E17="NP",$F17="NP",$G17="NP"),"NP",IF(ISERROR(MEDIAN($E17:$G17)),"DNF",IF(COUNT($E17:$G17)&lt;3,MAX($E17:$G17),MEDIAN($E17:$G17))))))</f>
        <v>DNF</v>
      </c>
      <c r="I17" s="91"/>
      <c r="J17" s="92"/>
      <c r="K17" s="92"/>
      <c r="L17" s="92"/>
      <c r="M17" s="92"/>
      <c r="N17" s="92"/>
      <c r="O17" s="92"/>
      <c r="P17" s="92"/>
      <c r="Q17" s="93"/>
      <c r="R17" s="108" t="str">
        <f t="shared" si="0"/>
        <v>DNF</v>
      </c>
      <c r="S17" s="759"/>
      <c r="T17" s="718"/>
      <c r="U17" s="718"/>
    </row>
    <row r="18" spans="1:21" ht="19.899999999999999" customHeight="1" x14ac:dyDescent="0.2">
      <c r="A18" s="744" t="str">
        <f>IF('Start - jaro'!E9="","","x")</f>
        <v/>
      </c>
      <c r="B18" s="787">
        <v>4</v>
      </c>
      <c r="C18" s="788" t="str">
        <f>IF('Start - jaro'!C9="","",'Start - jaro'!C9)</f>
        <v>Římov</v>
      </c>
      <c r="D18" s="79" t="s">
        <v>52</v>
      </c>
      <c r="E18" s="82"/>
      <c r="F18" s="83"/>
      <c r="G18" s="173"/>
      <c r="H18" s="179" t="str">
        <f>IF($C18="","",IF(OR($E18="DNF",$F18="DNF",$G18="DNF"),"DNF",IF(OR($E18="NP",$F18="NP",$G18="NP"),"NP",IF(ISERROR(MEDIAN($E18:$G18)),"DNF",IF(COUNT($E18:$G18)&lt;3,MAX($E18:$G18),MEDIAN($E18:$G18))))))</f>
        <v>DNF</v>
      </c>
      <c r="I18" s="88"/>
      <c r="J18" s="89"/>
      <c r="K18" s="89"/>
      <c r="L18" s="89"/>
      <c r="M18" s="89"/>
      <c r="N18" s="89"/>
      <c r="O18" s="89"/>
      <c r="P18" s="89"/>
      <c r="Q18" s="90"/>
      <c r="R18" s="107" t="str">
        <f t="shared" si="0"/>
        <v>DNF</v>
      </c>
      <c r="S18" s="758">
        <f>IF(C18="x","x",IF(C18="","",IF(OR(T18="NP",T18="DNF"),IF(T18="NP",MAX(T$12:T$309)+COUNTIF((T$12:T$309),MAX(T$12:T$309)),MAX(T$12:T$309)+COUNTIF((T$12:T$309),MAX(T$12:T$309))+COUNTIF((T$12:T$309),"NP")),T18)))</f>
        <v>0</v>
      </c>
      <c r="T18" s="718" t="str">
        <f>IF(A18="x","x",IF(C18="","",IF(OR(U18="NP",U18="DNF"),U18,RANK(U18,U$12:U$309,1))))</f>
        <v>DNF</v>
      </c>
      <c r="U18" s="718" t="str">
        <f>IF(A18="x","x",IF(C18="","",IF(OR(AND(R18="NP",R19="NP"),AND(R18="DNF",R19="DNF")),R18,IF(AND(R18="NP",R19="DNF"),R18,IF(AND(R18="DNF",R19="NP"),R19,MIN(R18,R19))))))</f>
        <v>DNF</v>
      </c>
    </row>
    <row r="19" spans="1:21" ht="19.899999999999999" customHeight="1" thickBot="1" x14ac:dyDescent="0.25">
      <c r="A19" s="744"/>
      <c r="B19" s="784"/>
      <c r="C19" s="786"/>
      <c r="D19" s="80" t="s">
        <v>53</v>
      </c>
      <c r="E19" s="84"/>
      <c r="F19" s="85"/>
      <c r="G19" s="177"/>
      <c r="H19" s="180" t="str">
        <f>IF($C18="","",IF(OR($E19="DNF",$F19="DNF",$G19="DNF"),"DNF",IF(OR($E19="NP",$F19="NP",$G19="NP"),"NP",IF(ISERROR(MEDIAN($E19:$G19)),"DNF",IF(COUNT($E19:$G19)&lt;3,MAX($E19:$G19),MEDIAN($E19:$G19))))))</f>
        <v>DNF</v>
      </c>
      <c r="I19" s="91"/>
      <c r="J19" s="92"/>
      <c r="K19" s="92"/>
      <c r="L19" s="92"/>
      <c r="M19" s="92"/>
      <c r="N19" s="92"/>
      <c r="O19" s="92"/>
      <c r="P19" s="92"/>
      <c r="Q19" s="93"/>
      <c r="R19" s="108" t="str">
        <f t="shared" si="0"/>
        <v>DNF</v>
      </c>
      <c r="S19" s="759"/>
      <c r="T19" s="718"/>
      <c r="U19" s="718"/>
    </row>
    <row r="20" spans="1:21" ht="19.899999999999999" customHeight="1" x14ac:dyDescent="0.2">
      <c r="A20" s="744" t="str">
        <f>IF('Start - jaro'!E10="","","x")</f>
        <v/>
      </c>
      <c r="B20" s="787">
        <v>5</v>
      </c>
      <c r="C20" s="788" t="str">
        <f>IF('Start - jaro'!C10="","",'Start - jaro'!C10)</f>
        <v>Střížov   I</v>
      </c>
      <c r="D20" s="79" t="s">
        <v>52</v>
      </c>
      <c r="E20" s="82"/>
      <c r="F20" s="83"/>
      <c r="G20" s="173"/>
      <c r="H20" s="179" t="str">
        <f>IF($C20="","",IF(OR($E20="DNF",$F20="DNF",$G20="DNF"),"DNF",IF(OR($E20="NP",$F20="NP",$G20="NP"),"NP",IF(ISERROR(MEDIAN($E20:$G20)),"DNF",IF(COUNT($E20:$G20)&lt;3,MAX($E20:$G20),MEDIAN($E20:$G20))))))</f>
        <v>DNF</v>
      </c>
      <c r="I20" s="88"/>
      <c r="J20" s="89"/>
      <c r="K20" s="89"/>
      <c r="L20" s="89"/>
      <c r="M20" s="89"/>
      <c r="N20" s="89"/>
      <c r="O20" s="89"/>
      <c r="P20" s="89"/>
      <c r="Q20" s="90"/>
      <c r="R20" s="107" t="str">
        <f t="shared" si="0"/>
        <v>DNF</v>
      </c>
      <c r="S20" s="758">
        <f>IF(C20="x","x",IF(C20="","",IF(OR(T20="NP",T20="DNF"),IF(T20="NP",MAX(T$12:T$309)+COUNTIF((T$12:T$309),MAX(T$12:T$309)),MAX(T$12:T$309)+COUNTIF((T$12:T$309),MAX(T$12:T$309))+COUNTIF((T$12:T$309),"NP")),T20)))</f>
        <v>0</v>
      </c>
      <c r="T20" s="718" t="str">
        <f>IF(A20="x","x",IF(C20="","",IF(OR(U20="NP",U20="DNF"),U20,RANK(U20,U$12:U$309,1))))</f>
        <v>DNF</v>
      </c>
      <c r="U20" s="718" t="str">
        <f>IF(A20="x","x",IF(C20="","",IF(OR(AND(R20="NP",R21="NP"),AND(R20="DNF",R21="DNF")),R20,IF(AND(R20="NP",R21="DNF"),R20,IF(AND(R20="DNF",R21="NP"),R21,MIN(R20,R21))))))</f>
        <v>DNF</v>
      </c>
    </row>
    <row r="21" spans="1:21" ht="19.899999999999999" customHeight="1" thickBot="1" x14ac:dyDescent="0.25">
      <c r="A21" s="744"/>
      <c r="B21" s="784"/>
      <c r="C21" s="786"/>
      <c r="D21" s="80" t="s">
        <v>53</v>
      </c>
      <c r="E21" s="84"/>
      <c r="F21" s="85"/>
      <c r="G21" s="177"/>
      <c r="H21" s="180" t="str">
        <f>IF($C20="","",IF(OR($E21="DNF",$F21="DNF",$G21="DNF"),"DNF",IF(OR($E21="NP",$F21="NP",$G21="NP"),"NP",IF(ISERROR(MEDIAN($E21:$G21)),"DNF",IF(COUNT($E21:$G21)&lt;3,MAX($E21:$G21),MEDIAN($E21:$G21))))))</f>
        <v>DNF</v>
      </c>
      <c r="I21" s="91"/>
      <c r="J21" s="92"/>
      <c r="K21" s="92"/>
      <c r="L21" s="92"/>
      <c r="M21" s="92"/>
      <c r="N21" s="92"/>
      <c r="O21" s="92"/>
      <c r="P21" s="92"/>
      <c r="Q21" s="93"/>
      <c r="R21" s="108" t="str">
        <f t="shared" si="0"/>
        <v>DNF</v>
      </c>
      <c r="S21" s="759"/>
      <c r="T21" s="718"/>
      <c r="U21" s="718"/>
    </row>
    <row r="22" spans="1:21" ht="19.899999999999999" customHeight="1" x14ac:dyDescent="0.2">
      <c r="A22" s="744" t="str">
        <f>IF('Start - jaro'!E11="","","x")</f>
        <v/>
      </c>
      <c r="B22" s="787">
        <v>6</v>
      </c>
      <c r="C22" s="788" t="str">
        <f>IF('Start - jaro'!C11="","",'Start - jaro'!C11)</f>
        <v>Nové Homole I</v>
      </c>
      <c r="D22" s="79" t="s">
        <v>52</v>
      </c>
      <c r="E22" s="82"/>
      <c r="F22" s="83"/>
      <c r="G22" s="173"/>
      <c r="H22" s="179" t="str">
        <f>IF($C22="","",IF(OR($E22="DNF",$F22="DNF",$G22="DNF"),"DNF",IF(OR($E22="NP",$F22="NP",$G22="NP"),"NP",IF(ISERROR(MEDIAN($E22:$G22)),"DNF",IF(COUNT($E22:$G22)&lt;3,MAX($E22:$G22),MEDIAN($E22:$G22))))))</f>
        <v>DNF</v>
      </c>
      <c r="I22" s="88"/>
      <c r="J22" s="89"/>
      <c r="K22" s="89"/>
      <c r="L22" s="89"/>
      <c r="M22" s="89"/>
      <c r="N22" s="89"/>
      <c r="O22" s="89"/>
      <c r="P22" s="89"/>
      <c r="Q22" s="90"/>
      <c r="R22" s="107" t="str">
        <f t="shared" si="0"/>
        <v>DNF</v>
      </c>
      <c r="S22" s="758">
        <f>IF(C22="x","x",IF(C22="","",IF(OR(T22="NP",T22="DNF"),IF(T22="NP",MAX(T$12:T$309)+COUNTIF((T$12:T$309),MAX(T$12:T$309)),MAX(T$12:T$309)+COUNTIF((T$12:T$309),MAX(T$12:T$309))+COUNTIF((T$12:T$309),"NP")),T22)))</f>
        <v>0</v>
      </c>
      <c r="T22" s="718" t="str">
        <f>IF(A22="x","x",IF(C22="","",IF(OR(U22="NP",U22="DNF"),U22,RANK(U22,U$12:U$309,1))))</f>
        <v>DNF</v>
      </c>
      <c r="U22" s="718" t="str">
        <f>IF(A22="x","x",IF(C22="","",IF(OR(AND(R22="NP",R23="NP"),AND(R22="DNF",R23="DNF")),R22,IF(AND(R22="NP",R23="DNF"),R22,IF(AND(R22="DNF",R23="NP"),R23,MIN(R22,R23))))))</f>
        <v>DNF</v>
      </c>
    </row>
    <row r="23" spans="1:21" ht="19.899999999999999" customHeight="1" thickBot="1" x14ac:dyDescent="0.25">
      <c r="A23" s="744"/>
      <c r="B23" s="784"/>
      <c r="C23" s="786"/>
      <c r="D23" s="80" t="s">
        <v>53</v>
      </c>
      <c r="E23" s="84"/>
      <c r="F23" s="85"/>
      <c r="G23" s="177"/>
      <c r="H23" s="180" t="str">
        <f>IF($C22="","",IF(OR($E23="DNF",$F23="DNF",$G23="DNF"),"DNF",IF(OR($E23="NP",$F23="NP",$G23="NP"),"NP",IF(ISERROR(MEDIAN($E23:$G23)),"DNF",IF(COUNT($E23:$G23)&lt;3,MAX($E23:$G23),MEDIAN($E23:$G23))))))</f>
        <v>DNF</v>
      </c>
      <c r="I23" s="91"/>
      <c r="J23" s="92"/>
      <c r="K23" s="92"/>
      <c r="L23" s="92"/>
      <c r="M23" s="92"/>
      <c r="N23" s="92"/>
      <c r="O23" s="92"/>
      <c r="P23" s="92"/>
      <c r="Q23" s="93"/>
      <c r="R23" s="108" t="str">
        <f t="shared" si="0"/>
        <v>DNF</v>
      </c>
      <c r="S23" s="759"/>
      <c r="T23" s="718"/>
      <c r="U23" s="718"/>
    </row>
    <row r="24" spans="1:21" ht="19.899999999999999" customHeight="1" x14ac:dyDescent="0.2">
      <c r="A24" s="744" t="str">
        <f>IF('Start - jaro'!E12="","","x")</f>
        <v/>
      </c>
      <c r="B24" s="787">
        <v>7</v>
      </c>
      <c r="C24" s="788" t="str">
        <f>IF('Start - jaro'!C12="","",'Start - jaro'!C12)</f>
        <v>Doubravice</v>
      </c>
      <c r="D24" s="79" t="s">
        <v>52</v>
      </c>
      <c r="E24" s="82"/>
      <c r="F24" s="83"/>
      <c r="G24" s="173"/>
      <c r="H24" s="179" t="str">
        <f>IF($C24="","",IF(OR($E24="DNF",$F24="DNF",$G24="DNF"),"DNF",IF(OR($E24="NP",$F24="NP",$G24="NP"),"NP",IF(ISERROR(MEDIAN($E24:$G24)),"DNF",IF(COUNT($E24:$G24)&lt;3,MAX($E24:$G24),MEDIAN($E24:$G24))))))</f>
        <v>DNF</v>
      </c>
      <c r="I24" s="88"/>
      <c r="J24" s="89"/>
      <c r="K24" s="89"/>
      <c r="L24" s="89"/>
      <c r="M24" s="89"/>
      <c r="N24" s="89"/>
      <c r="O24" s="89"/>
      <c r="P24" s="89"/>
      <c r="Q24" s="90"/>
      <c r="R24" s="107" t="str">
        <f t="shared" si="0"/>
        <v>DNF</v>
      </c>
      <c r="S24" s="758">
        <f>IF(C24="x","x",IF(C24="","",IF(OR(T24="NP",T24="DNF"),IF(T24="NP",MAX(T$12:T$309)+COUNTIF((T$12:T$309),MAX(T$12:T$309)),MAX(T$12:T$309)+COUNTIF((T$12:T$309),MAX(T$12:T$309))+COUNTIF((T$12:T$309),"NP")),T24)))</f>
        <v>0</v>
      </c>
      <c r="T24" s="718" t="str">
        <f>IF(A24="x","x",IF(C24="","",IF(OR(U24="NP",U24="DNF"),U24,RANK(U24,U$12:U$309,1))))</f>
        <v>DNF</v>
      </c>
      <c r="U24" s="718" t="str">
        <f>IF(A24="x","x",IF(C24="","",IF(OR(AND(R24="NP",R25="NP"),AND(R24="DNF",R25="DNF")),R24,IF(AND(R24="NP",R25="DNF"),R24,IF(AND(R24="DNF",R25="NP"),R25,MIN(R24,R25))))))</f>
        <v>DNF</v>
      </c>
    </row>
    <row r="25" spans="1:21" ht="19.899999999999999" customHeight="1" thickBot="1" x14ac:dyDescent="0.25">
      <c r="A25" s="744"/>
      <c r="B25" s="784"/>
      <c r="C25" s="786"/>
      <c r="D25" s="80" t="s">
        <v>53</v>
      </c>
      <c r="E25" s="84"/>
      <c r="F25" s="85"/>
      <c r="G25" s="177"/>
      <c r="H25" s="180" t="str">
        <f>IF($C24="","",IF(OR($E25="DNF",$F25="DNF",$G25="DNF"),"DNF",IF(OR($E25="NP",$F25="NP",$G25="NP"),"NP",IF(ISERROR(MEDIAN($E25:$G25)),"DNF",IF(COUNT($E25:$G25)&lt;3,MAX($E25:$G25),MEDIAN($E25:$G25))))))</f>
        <v>DNF</v>
      </c>
      <c r="I25" s="91"/>
      <c r="J25" s="92"/>
      <c r="K25" s="92"/>
      <c r="L25" s="92"/>
      <c r="M25" s="92"/>
      <c r="N25" s="92"/>
      <c r="O25" s="92"/>
      <c r="P25" s="92"/>
      <c r="Q25" s="93"/>
      <c r="R25" s="108" t="str">
        <f t="shared" si="0"/>
        <v>DNF</v>
      </c>
      <c r="S25" s="759"/>
      <c r="T25" s="718"/>
      <c r="U25" s="718"/>
    </row>
    <row r="26" spans="1:21" ht="19.899999999999999" customHeight="1" x14ac:dyDescent="0.2">
      <c r="A26" s="744" t="str">
        <f>IF('Start - jaro'!E13="","","x")</f>
        <v/>
      </c>
      <c r="B26" s="787">
        <v>8</v>
      </c>
      <c r="C26" s="788" t="str">
        <f>IF('Start - jaro'!C13="","",'Start - jaro'!C13)</f>
        <v>Svatý Jan nad Malší</v>
      </c>
      <c r="D26" s="79" t="s">
        <v>52</v>
      </c>
      <c r="E26" s="82"/>
      <c r="F26" s="83"/>
      <c r="G26" s="173"/>
      <c r="H26" s="179" t="str">
        <f>IF($C26="","",IF(OR($E26="DNF",$F26="DNF",$G26="DNF"),"DNF",IF(OR($E26="NP",$F26="NP",$G26="NP"),"NP",IF(ISERROR(MEDIAN($E26:$G26)),"DNF",IF(COUNT($E26:$G26)&lt;3,MAX($E26:$G26),MEDIAN($E26:$G26))))))</f>
        <v>DNF</v>
      </c>
      <c r="I26" s="88"/>
      <c r="J26" s="89"/>
      <c r="K26" s="89"/>
      <c r="L26" s="89"/>
      <c r="M26" s="89"/>
      <c r="N26" s="89"/>
      <c r="O26" s="89"/>
      <c r="P26" s="89"/>
      <c r="Q26" s="90"/>
      <c r="R26" s="107" t="str">
        <f t="shared" si="0"/>
        <v>DNF</v>
      </c>
      <c r="S26" s="758">
        <f>IF(C26="x","x",IF(C26="","",IF(OR(T26="NP",T26="DNF"),IF(T26="NP",MAX(T$12:T$309)+COUNTIF((T$12:T$309),MAX(T$12:T$309)),MAX(T$12:T$309)+COUNTIF((T$12:T$309),MAX(T$12:T$309))+COUNTIF((T$12:T$309),"NP")),T26)))</f>
        <v>0</v>
      </c>
      <c r="T26" s="718" t="str">
        <f>IF(A26="x","x",IF(C26="","",IF(OR(U26="NP",U26="DNF"),U26,RANK(U26,U$12:U$309,1))))</f>
        <v>DNF</v>
      </c>
      <c r="U26" s="718" t="str">
        <f>IF(A26="x","x",IF(C26="","",IF(OR(AND(R26="NP",R27="NP"),AND(R26="DNF",R27="DNF")),R26,IF(AND(R26="NP",R27="DNF"),R26,IF(AND(R26="DNF",R27="NP"),R27,MIN(R26,R27))))))</f>
        <v>DNF</v>
      </c>
    </row>
    <row r="27" spans="1:21" ht="19.899999999999999" customHeight="1" thickBot="1" x14ac:dyDescent="0.25">
      <c r="A27" s="744"/>
      <c r="B27" s="784"/>
      <c r="C27" s="786"/>
      <c r="D27" s="80" t="s">
        <v>53</v>
      </c>
      <c r="E27" s="84"/>
      <c r="F27" s="85"/>
      <c r="G27" s="177"/>
      <c r="H27" s="180" t="str">
        <f>IF($C26="","",IF(OR($E27="DNF",$F27="DNF",$G27="DNF"),"DNF",IF(OR($E27="NP",$F27="NP",$G27="NP"),"NP",IF(ISERROR(MEDIAN($E27:$G27)),"DNF",IF(COUNT($E27:$G27)&lt;3,MAX($E27:$G27),MEDIAN($E27:$G27))))))</f>
        <v>DNF</v>
      </c>
      <c r="I27" s="91"/>
      <c r="J27" s="92"/>
      <c r="K27" s="92"/>
      <c r="L27" s="92"/>
      <c r="M27" s="92"/>
      <c r="N27" s="92"/>
      <c r="O27" s="92"/>
      <c r="P27" s="92"/>
      <c r="Q27" s="93"/>
      <c r="R27" s="108" t="str">
        <f t="shared" si="0"/>
        <v>DNF</v>
      </c>
      <c r="S27" s="759"/>
      <c r="T27" s="718"/>
      <c r="U27" s="718"/>
    </row>
    <row r="28" spans="1:21" ht="19.899999999999999" customHeight="1" x14ac:dyDescent="0.2">
      <c r="A28" s="744" t="str">
        <f>IF('Start - jaro'!E14="","","x")</f>
        <v/>
      </c>
      <c r="B28" s="787">
        <v>9</v>
      </c>
      <c r="C28" s="788" t="str">
        <f>IF('Start - jaro'!C14="","",'Start - jaro'!C14)</f>
        <v>Nové Homole   III</v>
      </c>
      <c r="D28" s="79" t="s">
        <v>52</v>
      </c>
      <c r="E28" s="82"/>
      <c r="F28" s="83"/>
      <c r="G28" s="173"/>
      <c r="H28" s="179" t="str">
        <f>IF($C28="","",IF(OR($E28="DNF",$F28="DNF",$G28="DNF"),"DNF",IF(OR($E28="NP",$F28="NP",$G28="NP"),"NP",IF(ISERROR(MEDIAN($E28:$G28)),"DNF",IF(COUNT($E28:$G28)&lt;3,MAX($E28:$G28),MEDIAN($E28:$G28))))))</f>
        <v>DNF</v>
      </c>
      <c r="I28" s="88"/>
      <c r="J28" s="89"/>
      <c r="K28" s="89"/>
      <c r="L28" s="89"/>
      <c r="M28" s="89"/>
      <c r="N28" s="89"/>
      <c r="O28" s="89"/>
      <c r="P28" s="89"/>
      <c r="Q28" s="90"/>
      <c r="R28" s="107" t="str">
        <f t="shared" si="0"/>
        <v>DNF</v>
      </c>
      <c r="S28" s="758">
        <f>IF(C28="x","x",IF(C28="","",IF(OR(T28="NP",T28="DNF"),IF(T28="NP",MAX(T$12:T$309)+COUNTIF((T$12:T$309),MAX(T$12:T$309)),MAX(T$12:T$309)+COUNTIF((T$12:T$309),MAX(T$12:T$309))+COUNTIF((T$12:T$309),"NP")),T28)))</f>
        <v>0</v>
      </c>
      <c r="T28" s="718" t="str">
        <f>IF(A28="x","x",IF(C28="","",IF(OR(U28="NP",U28="DNF"),U28,RANK(U28,U$12:U$309,1))))</f>
        <v>DNF</v>
      </c>
      <c r="U28" s="718" t="str">
        <f>IF(A28="x","x",IF(C28="","",IF(OR(AND(R28="NP",R29="NP"),AND(R28="DNF",R29="DNF")),R28,IF(AND(R28="NP",R29="DNF"),R28,IF(AND(R28="DNF",R29="NP"),R29,MIN(R28,R29))))))</f>
        <v>DNF</v>
      </c>
    </row>
    <row r="29" spans="1:21" ht="19.899999999999999" customHeight="1" thickBot="1" x14ac:dyDescent="0.25">
      <c r="A29" s="744"/>
      <c r="B29" s="784"/>
      <c r="C29" s="786"/>
      <c r="D29" s="80" t="s">
        <v>53</v>
      </c>
      <c r="E29" s="84"/>
      <c r="F29" s="85"/>
      <c r="G29" s="177"/>
      <c r="H29" s="180" t="str">
        <f>IF($C28="","",IF(OR($E29="DNF",$F29="DNF",$G29="DNF"),"DNF",IF(OR($E29="NP",$F29="NP",$G29="NP"),"NP",IF(ISERROR(MEDIAN($E29:$G29)),"DNF",IF(COUNT($E29:$G29)&lt;3,MAX($E29:$G29),MEDIAN($E29:$G29))))))</f>
        <v>DNF</v>
      </c>
      <c r="I29" s="91"/>
      <c r="J29" s="92"/>
      <c r="K29" s="92"/>
      <c r="L29" s="92"/>
      <c r="M29" s="92"/>
      <c r="N29" s="92"/>
      <c r="O29" s="92"/>
      <c r="P29" s="92"/>
      <c r="Q29" s="93"/>
      <c r="R29" s="108" t="str">
        <f t="shared" si="0"/>
        <v>DNF</v>
      </c>
      <c r="S29" s="759"/>
      <c r="T29" s="718"/>
      <c r="U29" s="718"/>
    </row>
    <row r="30" spans="1:21" ht="19.899999999999999" customHeight="1" x14ac:dyDescent="0.2">
      <c r="A30" s="744" t="str">
        <f>IF('Start - jaro'!E15="","","x")</f>
        <v/>
      </c>
      <c r="B30" s="783">
        <v>10</v>
      </c>
      <c r="C30" s="785" t="str">
        <f>IF('Start - jaro'!C15="","",'Start - jaro'!C15)</f>
        <v>Strážkovice   II</v>
      </c>
      <c r="D30" s="81" t="s">
        <v>52</v>
      </c>
      <c r="E30" s="86"/>
      <c r="F30" s="87"/>
      <c r="G30" s="178"/>
      <c r="H30" s="179" t="str">
        <f>IF($C30="","",IF(OR($E30="DNF",$F30="DNF",$G30="DNF"),"DNF",IF(OR($E30="NP",$F30="NP",$G30="NP"),"NP",IF(ISERROR(MEDIAN($E30:$G30)),"DNF",IF(COUNT($E30:$G30)&lt;3,MAX($E30:$G30),MEDIAN($E30:$G30))))))</f>
        <v>DNF</v>
      </c>
      <c r="I30" s="94"/>
      <c r="J30" s="95"/>
      <c r="K30" s="95"/>
      <c r="L30" s="95"/>
      <c r="M30" s="95"/>
      <c r="N30" s="95"/>
      <c r="O30" s="95"/>
      <c r="P30" s="95"/>
      <c r="Q30" s="96"/>
      <c r="R30" s="107" t="str">
        <f t="shared" si="0"/>
        <v>DNF</v>
      </c>
      <c r="S30" s="758">
        <f>IF(C30="x","x",IF(C30="","",IF(OR(T30="NP",T30="DNF"),IF(T30="NP",MAX(T$12:T$309)+COUNTIF((T$12:T$309),MAX(T$12:T$309)),MAX(T$12:T$309)+COUNTIF((T$12:T$309),MAX(T$12:T$309))+COUNTIF((T$12:T$309),"NP")),T30)))</f>
        <v>0</v>
      </c>
      <c r="T30" s="718" t="str">
        <f>IF(A30="x","x",IF(C30="","",IF(OR(U30="NP",U30="DNF"),U30,RANK(U30,U$12:U$309,1))))</f>
        <v>DNF</v>
      </c>
      <c r="U30" s="718" t="str">
        <f>IF(A30="x","x",IF(C30="","",IF(OR(AND(R30="NP",R31="NP"),AND(R30="DNF",R31="DNF")),R30,IF(AND(R30="NP",R31="DNF"),R30,IF(AND(R30="DNF",R31="NP"),R31,MIN(R30,R31))))))</f>
        <v>DNF</v>
      </c>
    </row>
    <row r="31" spans="1:21" ht="19.899999999999999" customHeight="1" thickBot="1" x14ac:dyDescent="0.25">
      <c r="A31" s="744"/>
      <c r="B31" s="784"/>
      <c r="C31" s="786"/>
      <c r="D31" s="80" t="s">
        <v>53</v>
      </c>
      <c r="E31" s="84"/>
      <c r="F31" s="85"/>
      <c r="G31" s="177"/>
      <c r="H31" s="180" t="str">
        <f>IF($C30="","",IF(OR($E31="DNF",$F31="DNF",$G31="DNF"),"DNF",IF(OR($E31="NP",$F31="NP",$G31="NP"),"NP",IF(ISERROR(MEDIAN($E31:$G31)),"DNF",IF(COUNT($E31:$G31)&lt;3,MAX($E31:$G31),MEDIAN($E31:$G31))))))</f>
        <v>DNF</v>
      </c>
      <c r="I31" s="91"/>
      <c r="J31" s="92"/>
      <c r="K31" s="92"/>
      <c r="L31" s="92"/>
      <c r="M31" s="92"/>
      <c r="N31" s="92"/>
      <c r="O31" s="92"/>
      <c r="P31" s="92"/>
      <c r="Q31" s="93"/>
      <c r="R31" s="108" t="str">
        <f t="shared" si="0"/>
        <v>DNF</v>
      </c>
      <c r="S31" s="759"/>
      <c r="T31" s="718"/>
      <c r="U31" s="718"/>
    </row>
    <row r="32" spans="1:21" ht="15" customHeight="1" x14ac:dyDescent="0.2">
      <c r="B32" s="745" t="s">
        <v>32</v>
      </c>
      <c r="C32" s="746"/>
      <c r="D32" s="746"/>
      <c r="E32" s="746"/>
      <c r="F32" s="746"/>
      <c r="G32" s="746"/>
      <c r="H32" s="746"/>
      <c r="I32" s="746"/>
      <c r="J32" s="746"/>
      <c r="K32" s="746"/>
      <c r="L32" s="746"/>
      <c r="M32" s="746"/>
      <c r="N32" s="746"/>
      <c r="O32" s="749"/>
      <c r="P32" s="749"/>
      <c r="Q32" s="749"/>
      <c r="R32" s="749"/>
      <c r="S32" s="750"/>
    </row>
    <row r="33" spans="1:21" ht="15" customHeight="1" x14ac:dyDescent="0.2">
      <c r="B33" s="747"/>
      <c r="C33" s="748"/>
      <c r="D33" s="748"/>
      <c r="E33" s="748"/>
      <c r="F33" s="748"/>
      <c r="G33" s="748"/>
      <c r="H33" s="748"/>
      <c r="I33" s="748"/>
      <c r="J33" s="748"/>
      <c r="K33" s="748"/>
      <c r="L33" s="748"/>
      <c r="M33" s="748"/>
      <c r="N33" s="748"/>
      <c r="O33" s="751"/>
      <c r="P33" s="751"/>
      <c r="Q33" s="751"/>
      <c r="R33" s="751"/>
      <c r="S33" s="752"/>
    </row>
    <row r="34" spans="1:21" ht="15" customHeight="1" x14ac:dyDescent="0.2">
      <c r="B34" s="747"/>
      <c r="C34" s="748"/>
      <c r="D34" s="748"/>
      <c r="E34" s="748"/>
      <c r="F34" s="748"/>
      <c r="G34" s="748"/>
      <c r="H34" s="748"/>
      <c r="I34" s="748"/>
      <c r="J34" s="748"/>
      <c r="K34" s="748"/>
      <c r="L34" s="748"/>
      <c r="M34" s="748"/>
      <c r="N34" s="748"/>
      <c r="O34" s="751"/>
      <c r="P34" s="751"/>
      <c r="Q34" s="751"/>
      <c r="R34" s="751"/>
      <c r="S34" s="752"/>
    </row>
    <row r="35" spans="1:21" ht="19.899999999999999" customHeight="1" thickBot="1" x14ac:dyDescent="0.25">
      <c r="B35" s="825" t="s">
        <v>55</v>
      </c>
      <c r="C35" s="826"/>
      <c r="D35" s="826"/>
      <c r="E35" s="826"/>
      <c r="F35" s="826"/>
      <c r="G35" s="826"/>
      <c r="H35" s="826"/>
      <c r="I35" s="826"/>
      <c r="J35" s="826"/>
      <c r="K35" s="826"/>
      <c r="L35" s="826"/>
      <c r="M35" s="826"/>
      <c r="N35" s="827"/>
      <c r="O35" s="817"/>
      <c r="P35" s="817"/>
      <c r="Q35" s="817"/>
      <c r="R35" s="817"/>
      <c r="S35" s="818"/>
    </row>
    <row r="36" spans="1:21" ht="15" customHeight="1" x14ac:dyDescent="0.2">
      <c r="B36" s="828" t="s">
        <v>31</v>
      </c>
      <c r="C36" s="829"/>
      <c r="D36" s="830"/>
      <c r="E36" s="831" t="s">
        <v>33</v>
      </c>
      <c r="F36" s="832"/>
      <c r="G36" s="832"/>
      <c r="H36" s="769"/>
      <c r="I36" s="833" t="s">
        <v>71</v>
      </c>
      <c r="J36" s="834"/>
      <c r="K36" s="834"/>
      <c r="L36" s="834"/>
      <c r="M36" s="834"/>
      <c r="N36" s="834"/>
      <c r="O36" s="834"/>
      <c r="P36" s="834"/>
      <c r="Q36" s="835"/>
      <c r="R36" s="836" t="s">
        <v>35</v>
      </c>
      <c r="S36" s="837"/>
    </row>
    <row r="37" spans="1:21" ht="15" customHeight="1" x14ac:dyDescent="0.2">
      <c r="B37" s="732"/>
      <c r="C37" s="733"/>
      <c r="D37" s="734"/>
      <c r="E37" s="767"/>
      <c r="F37" s="832"/>
      <c r="G37" s="832"/>
      <c r="H37" s="769"/>
      <c r="I37" s="869" t="s">
        <v>72</v>
      </c>
      <c r="J37" s="873" t="s">
        <v>64</v>
      </c>
      <c r="K37" s="875" t="s">
        <v>61</v>
      </c>
      <c r="L37" s="871" t="s">
        <v>65</v>
      </c>
      <c r="M37" s="873" t="s">
        <v>66</v>
      </c>
      <c r="N37" s="871" t="s">
        <v>67</v>
      </c>
      <c r="O37" s="871" t="s">
        <v>62</v>
      </c>
      <c r="P37" s="871" t="s">
        <v>73</v>
      </c>
      <c r="Q37" s="871" t="s">
        <v>63</v>
      </c>
      <c r="R37" s="760"/>
      <c r="S37" s="719"/>
    </row>
    <row r="38" spans="1:21" ht="15" customHeight="1" x14ac:dyDescent="0.2">
      <c r="B38" s="732"/>
      <c r="C38" s="733"/>
      <c r="D38" s="734"/>
      <c r="E38" s="770"/>
      <c r="F38" s="771"/>
      <c r="G38" s="771"/>
      <c r="H38" s="772"/>
      <c r="I38" s="869"/>
      <c r="J38" s="873"/>
      <c r="K38" s="875"/>
      <c r="L38" s="871"/>
      <c r="M38" s="873"/>
      <c r="N38" s="871"/>
      <c r="O38" s="871"/>
      <c r="P38" s="871"/>
      <c r="Q38" s="871"/>
      <c r="R38" s="725" t="s">
        <v>43</v>
      </c>
      <c r="S38" s="727" t="s">
        <v>44</v>
      </c>
    </row>
    <row r="39" spans="1:21" ht="15" customHeight="1" x14ac:dyDescent="0.2">
      <c r="B39" s="853" t="str">
        <f>"KATEGORIE: "&amp;'Start - podzim'!$N$2</f>
        <v>KATEGORIE: STARŠÍ</v>
      </c>
      <c r="C39" s="854"/>
      <c r="D39" s="855"/>
      <c r="E39" s="725" t="s">
        <v>45</v>
      </c>
      <c r="F39" s="721" t="s">
        <v>46</v>
      </c>
      <c r="G39" s="721" t="s">
        <v>47</v>
      </c>
      <c r="H39" s="727" t="s">
        <v>48</v>
      </c>
      <c r="I39" s="869"/>
      <c r="J39" s="873"/>
      <c r="K39" s="875"/>
      <c r="L39" s="871"/>
      <c r="M39" s="873"/>
      <c r="N39" s="871"/>
      <c r="O39" s="871"/>
      <c r="P39" s="871"/>
      <c r="Q39" s="871"/>
      <c r="R39" s="725"/>
      <c r="S39" s="727"/>
    </row>
    <row r="40" spans="1:21" ht="15" customHeight="1" x14ac:dyDescent="0.2">
      <c r="B40" s="856"/>
      <c r="C40" s="857"/>
      <c r="D40" s="858"/>
      <c r="E40" s="725"/>
      <c r="F40" s="721"/>
      <c r="G40" s="721"/>
      <c r="H40" s="727"/>
      <c r="I40" s="869"/>
      <c r="J40" s="873"/>
      <c r="K40" s="875"/>
      <c r="L40" s="871"/>
      <c r="M40" s="873"/>
      <c r="N40" s="871"/>
      <c r="O40" s="871"/>
      <c r="P40" s="871"/>
      <c r="Q40" s="871"/>
      <c r="R40" s="725"/>
      <c r="S40" s="727"/>
    </row>
    <row r="41" spans="1:21" ht="16.899999999999999" customHeight="1" x14ac:dyDescent="0.2">
      <c r="B41" s="760" t="s">
        <v>49</v>
      </c>
      <c r="C41" s="762" t="s">
        <v>50</v>
      </c>
      <c r="D41" s="719" t="s">
        <v>51</v>
      </c>
      <c r="E41" s="725"/>
      <c r="F41" s="721"/>
      <c r="G41" s="721"/>
      <c r="H41" s="727"/>
      <c r="I41" s="869"/>
      <c r="J41" s="873"/>
      <c r="K41" s="875"/>
      <c r="L41" s="871"/>
      <c r="M41" s="873"/>
      <c r="N41" s="871"/>
      <c r="O41" s="871"/>
      <c r="P41" s="871"/>
      <c r="Q41" s="871"/>
      <c r="R41" s="725"/>
      <c r="S41" s="727"/>
    </row>
    <row r="42" spans="1:21" ht="16.899999999999999" customHeight="1" thickBot="1" x14ac:dyDescent="0.25">
      <c r="B42" s="761"/>
      <c r="C42" s="763"/>
      <c r="D42" s="720"/>
      <c r="E42" s="726"/>
      <c r="F42" s="722"/>
      <c r="G42" s="722"/>
      <c r="H42" s="728"/>
      <c r="I42" s="870"/>
      <c r="J42" s="874"/>
      <c r="K42" s="876"/>
      <c r="L42" s="872"/>
      <c r="M42" s="874"/>
      <c r="N42" s="872"/>
      <c r="O42" s="872"/>
      <c r="P42" s="872"/>
      <c r="Q42" s="872"/>
      <c r="R42" s="726"/>
      <c r="S42" s="728"/>
    </row>
    <row r="43" spans="1:21" ht="19.899999999999999" customHeight="1" x14ac:dyDescent="0.2">
      <c r="A43" s="744" t="str">
        <f>IF('Start - jaro'!E16="","","x")</f>
        <v/>
      </c>
      <c r="B43" s="787">
        <v>11</v>
      </c>
      <c r="C43" s="756" t="str">
        <f>IF('Start - jaro'!C16="","",'Start - jaro'!C16)</f>
        <v>Nové Homole II</v>
      </c>
      <c r="D43" s="79" t="s">
        <v>52</v>
      </c>
      <c r="E43" s="82"/>
      <c r="F43" s="83"/>
      <c r="G43" s="173"/>
      <c r="H43" s="179" t="str">
        <f>IF($C43="","",IF(OR($E43="DNF",$F43="DNF",$G43="DNF"),"DNF",IF(OR($E43="NP",$F43="NP",$G43="NP"),"NP",IF(ISERROR(MEDIAN($E43:$G43)),"DNF",IF(COUNT($E43:$G43)&lt;3,MAX($E43:$G43),MEDIAN($E43:$G43))))))</f>
        <v>DNF</v>
      </c>
      <c r="I43" s="88"/>
      <c r="J43" s="89"/>
      <c r="K43" s="89"/>
      <c r="L43" s="89"/>
      <c r="M43" s="89"/>
      <c r="N43" s="89"/>
      <c r="O43" s="89"/>
      <c r="P43" s="89"/>
      <c r="Q43" s="90"/>
      <c r="R43" s="107" t="str">
        <f t="shared" ref="R43:R62" si="1">IF(H43="","",IF(H43="NP","NP",IF(H43="DNF","DNF",SUM(I43:Q43)+H43)))</f>
        <v>DNF</v>
      </c>
      <c r="S43" s="758">
        <f>IF(C43="x","x",IF(C43="","",IF(OR(T43="NP",T43="DNF"),IF(T43="NP",MAX(T$12:T$309)+COUNTIF((T$12:T$309),MAX(T$12:T$309)),MAX(T$12:T$309)+COUNTIF((T$12:T$309),MAX(T$12:T$309))+COUNTIF((T$12:T$309),"NP")),T43)))</f>
        <v>0</v>
      </c>
      <c r="T43" s="718" t="str">
        <f>IF(A43="x","x",IF(C43="","",IF(OR(U43="NP",U43="DNF"),U43,RANK(U43,U$12:U$309,1))))</f>
        <v>DNF</v>
      </c>
      <c r="U43" s="718" t="str">
        <f>IF(A43="x","x",IF(C43="","",IF(OR(AND(R43="NP",R44="NP"),AND(R43="DNF",R44="DNF")),R43,IF(AND(R43="NP",R44="DNF"),R43,IF(AND(R43="DNF",R44="NP"),R44,MIN(R43,R44))))))</f>
        <v>DNF</v>
      </c>
    </row>
    <row r="44" spans="1:21" ht="19.899999999999999" customHeight="1" thickBot="1" x14ac:dyDescent="0.25">
      <c r="A44" s="744"/>
      <c r="B44" s="784"/>
      <c r="C44" s="757"/>
      <c r="D44" s="80" t="s">
        <v>53</v>
      </c>
      <c r="E44" s="84"/>
      <c r="F44" s="85"/>
      <c r="G44" s="177"/>
      <c r="H44" s="180" t="str">
        <f>IF($C43="","",IF(OR($E44="DNF",$F44="DNF",$G44="DNF"),"DNF",IF(OR($E44="NP",$F44="NP",$G44="NP"),"NP",IF(ISERROR(MEDIAN($E44:$G44)),"DNF",IF(COUNT($E44:$G44)&lt;3,MAX($E44:$G44),MEDIAN($E44:$G44))))))</f>
        <v>DNF</v>
      </c>
      <c r="I44" s="91"/>
      <c r="J44" s="92"/>
      <c r="K44" s="92"/>
      <c r="L44" s="92"/>
      <c r="M44" s="92"/>
      <c r="N44" s="92"/>
      <c r="O44" s="92"/>
      <c r="P44" s="92"/>
      <c r="Q44" s="93"/>
      <c r="R44" s="108" t="str">
        <f t="shared" si="1"/>
        <v>DNF</v>
      </c>
      <c r="S44" s="759"/>
      <c r="T44" s="718"/>
      <c r="U44" s="718"/>
    </row>
    <row r="45" spans="1:21" ht="19.899999999999999" customHeight="1" x14ac:dyDescent="0.2">
      <c r="A45" s="744" t="str">
        <f>IF('Start - jaro'!E17="","","x")</f>
        <v/>
      </c>
      <c r="B45" s="787">
        <v>12</v>
      </c>
      <c r="C45" s="788" t="str">
        <f>IF('Start - jaro'!C17="","",'Start - jaro'!C17)</f>
        <v/>
      </c>
      <c r="D45" s="79" t="s">
        <v>52</v>
      </c>
      <c r="E45" s="82"/>
      <c r="F45" s="83"/>
      <c r="G45" s="173"/>
      <c r="H45" s="179" t="str">
        <f>IF($C45="","",IF(OR($E45="DNF",$F45="DNF",$G45="DNF"),"DNF",IF(OR($E45="NP",$F45="NP",$G45="NP"),"NP",IF(ISERROR(MEDIAN($E45:$G45)),"DNF",IF(COUNT($E45:$G45)&lt;3,MAX($E45:$G45),MEDIAN($E45:$G45))))))</f>
        <v/>
      </c>
      <c r="I45" s="88"/>
      <c r="J45" s="89"/>
      <c r="K45" s="89"/>
      <c r="L45" s="89"/>
      <c r="M45" s="89"/>
      <c r="N45" s="89"/>
      <c r="O45" s="89"/>
      <c r="P45" s="89"/>
      <c r="Q45" s="90"/>
      <c r="R45" s="107" t="str">
        <f t="shared" si="1"/>
        <v/>
      </c>
      <c r="S45" s="758" t="str">
        <f>IF(C45="x","x",IF(C45="","",IF(OR(T45="NP",T45="DNF"),IF(T45="NP",MAX(T$12:T$309)+COUNTIF((T$12:T$309),MAX(T$12:T$309)),MAX(T$12:T$309)+COUNTIF((T$12:T$309),MAX(T$12:T$309))+COUNTIF((T$12:T$309),"NP")),T45)))</f>
        <v/>
      </c>
      <c r="T45" s="718" t="str">
        <f>IF(A45="x","x",IF(C45="","",IF(OR(U45="NP",U45="DNF"),U45,RANK(U45,U$12:U$309,1))))</f>
        <v/>
      </c>
      <c r="U45" s="718" t="str">
        <f>IF(A45="x","x",IF(C45="","",IF(OR(AND(R45="NP",R46="NP"),AND(R45="DNF",R46="DNF")),R45,IF(AND(R45="NP",R46="DNF"),R45,IF(AND(R45="DNF",R46="NP"),R46,MIN(R45,R46))))))</f>
        <v/>
      </c>
    </row>
    <row r="46" spans="1:21" ht="19.899999999999999" customHeight="1" thickBot="1" x14ac:dyDescent="0.25">
      <c r="A46" s="744"/>
      <c r="B46" s="784"/>
      <c r="C46" s="786"/>
      <c r="D46" s="80" t="s">
        <v>53</v>
      </c>
      <c r="E46" s="84"/>
      <c r="F46" s="85"/>
      <c r="G46" s="177"/>
      <c r="H46" s="180" t="str">
        <f>IF($C45="","",IF(OR($E46="DNF",$F46="DNF",$G46="DNF"),"DNF",IF(OR($E46="NP",$F46="NP",$G46="NP"),"NP",IF(ISERROR(MEDIAN($E46:$G46)),"DNF",IF(COUNT($E46:$G46)&lt;3,MAX($E46:$G46),MEDIAN($E46:$G46))))))</f>
        <v/>
      </c>
      <c r="I46" s="91"/>
      <c r="J46" s="92"/>
      <c r="K46" s="92"/>
      <c r="L46" s="92"/>
      <c r="M46" s="92"/>
      <c r="N46" s="92"/>
      <c r="O46" s="92"/>
      <c r="P46" s="92"/>
      <c r="Q46" s="93"/>
      <c r="R46" s="108" t="str">
        <f t="shared" si="1"/>
        <v/>
      </c>
      <c r="S46" s="759"/>
      <c r="T46" s="718"/>
      <c r="U46" s="718"/>
    </row>
    <row r="47" spans="1:21" ht="19.899999999999999" customHeight="1" x14ac:dyDescent="0.2">
      <c r="A47" s="744" t="str">
        <f>IF('Start - jaro'!E18="","","x")</f>
        <v/>
      </c>
      <c r="B47" s="787">
        <v>13</v>
      </c>
      <c r="C47" s="788" t="str">
        <f>IF('Start - jaro'!C18="","",'Start - jaro'!C18)</f>
        <v/>
      </c>
      <c r="D47" s="79" t="s">
        <v>52</v>
      </c>
      <c r="E47" s="82"/>
      <c r="F47" s="83"/>
      <c r="G47" s="173"/>
      <c r="H47" s="179" t="str">
        <f>IF($C47="","",IF(OR($E47="DNF",$F47="DNF",$G47="DNF"),"DNF",IF(OR($E47="NP",$F47="NP",$G47="NP"),"NP",IF(ISERROR(MEDIAN($E47:$G47)),"DNF",IF(COUNT($E47:$G47)&lt;3,MAX($E47:$G47),MEDIAN($E47:$G47))))))</f>
        <v/>
      </c>
      <c r="I47" s="88"/>
      <c r="J47" s="89"/>
      <c r="K47" s="89"/>
      <c r="L47" s="89"/>
      <c r="M47" s="89"/>
      <c r="N47" s="89"/>
      <c r="O47" s="89"/>
      <c r="P47" s="89"/>
      <c r="Q47" s="90"/>
      <c r="R47" s="107" t="str">
        <f t="shared" si="1"/>
        <v/>
      </c>
      <c r="S47" s="758" t="str">
        <f>IF(C47="x","x",IF(C47="","",IF(OR(T47="NP",T47="DNF"),IF(T47="NP",MAX(T$12:T$309)+COUNTIF((T$12:T$309),MAX(T$12:T$309)),MAX(T$12:T$309)+COUNTIF((T$12:T$309),MAX(T$12:T$309))+COUNTIF((T$12:T$309),"NP")),T47)))</f>
        <v/>
      </c>
      <c r="T47" s="718" t="str">
        <f>IF(A47="x","x",IF(C47="","",IF(OR(U47="NP",U47="DNF"),U47,RANK(U47,U$12:U$309,1))))</f>
        <v/>
      </c>
      <c r="U47" s="718" t="str">
        <f>IF(A47="x","x",IF(C47="","",IF(OR(AND(R47="NP",R48="NP"),AND(R47="DNF",R48="DNF")),R47,IF(AND(R47="NP",R48="DNF"),R47,IF(AND(R47="DNF",R48="NP"),R48,MIN(R47,R48))))))</f>
        <v/>
      </c>
    </row>
    <row r="48" spans="1:21" ht="19.899999999999999" customHeight="1" thickBot="1" x14ac:dyDescent="0.25">
      <c r="A48" s="744"/>
      <c r="B48" s="784"/>
      <c r="C48" s="786"/>
      <c r="D48" s="80" t="s">
        <v>53</v>
      </c>
      <c r="E48" s="84"/>
      <c r="F48" s="85"/>
      <c r="G48" s="177"/>
      <c r="H48" s="180" t="str">
        <f>IF($C47="","",IF(OR($E48="DNF",$F48="DNF",$G48="DNF"),"DNF",IF(OR($E48="NP",$F48="NP",$G48="NP"),"NP",IF(ISERROR(MEDIAN($E48:$G48)),"DNF",IF(COUNT($E48:$G48)&lt;3,MAX($E48:$G48),MEDIAN($E48:$G48))))))</f>
        <v/>
      </c>
      <c r="I48" s="91"/>
      <c r="J48" s="92"/>
      <c r="K48" s="92"/>
      <c r="L48" s="92"/>
      <c r="M48" s="92"/>
      <c r="N48" s="92"/>
      <c r="O48" s="92"/>
      <c r="P48" s="92"/>
      <c r="Q48" s="93"/>
      <c r="R48" s="108" t="str">
        <f t="shared" si="1"/>
        <v/>
      </c>
      <c r="S48" s="759"/>
      <c r="T48" s="718"/>
      <c r="U48" s="718"/>
    </row>
    <row r="49" spans="1:21" ht="19.899999999999999" customHeight="1" x14ac:dyDescent="0.2">
      <c r="A49" s="744" t="str">
        <f>IF('Start - jaro'!E19="","","x")</f>
        <v/>
      </c>
      <c r="B49" s="787">
        <v>14</v>
      </c>
      <c r="C49" s="788" t="str">
        <f>IF('Start - jaro'!C19="","",'Start - jaro'!C19)</f>
        <v/>
      </c>
      <c r="D49" s="79" t="s">
        <v>52</v>
      </c>
      <c r="E49" s="82"/>
      <c r="F49" s="83"/>
      <c r="G49" s="173"/>
      <c r="H49" s="179" t="str">
        <f>IF($C49="","",IF(OR($E49="DNF",$F49="DNF",$G49="DNF"),"DNF",IF(OR($E49="NP",$F49="NP",$G49="NP"),"NP",IF(ISERROR(MEDIAN($E49:$G49)),"DNF",IF(COUNT($E49:$G49)&lt;3,MAX($E49:$G49),MEDIAN($E49:$G49))))))</f>
        <v/>
      </c>
      <c r="I49" s="88"/>
      <c r="J49" s="89"/>
      <c r="K49" s="89"/>
      <c r="L49" s="89"/>
      <c r="M49" s="89"/>
      <c r="N49" s="89"/>
      <c r="O49" s="89"/>
      <c r="P49" s="89"/>
      <c r="Q49" s="90"/>
      <c r="R49" s="107" t="str">
        <f t="shared" si="1"/>
        <v/>
      </c>
      <c r="S49" s="758" t="str">
        <f>IF(C49="x","x",IF(C49="","",IF(OR(T49="NP",T49="DNF"),IF(T49="NP",MAX(T$12:T$309)+COUNTIF((T$12:T$309),MAX(T$12:T$309)),MAX(T$12:T$309)+COUNTIF((T$12:T$309),MAX(T$12:T$309))+COUNTIF((T$12:T$309),"NP")),T49)))</f>
        <v/>
      </c>
      <c r="T49" s="718" t="str">
        <f>IF(A49="x","x",IF(C49="","",IF(OR(U49="NP",U49="DNF"),U49,RANK(U49,U$12:U$309,1))))</f>
        <v/>
      </c>
      <c r="U49" s="718" t="str">
        <f>IF(A49="x","x",IF(C49="","",IF(OR(AND(R49="NP",R50="NP"),AND(R49="DNF",R50="DNF")),R49,IF(AND(R49="NP",R50="DNF"),R49,IF(AND(R49="DNF",R50="NP"),R50,MIN(R49,R50))))))</f>
        <v/>
      </c>
    </row>
    <row r="50" spans="1:21" ht="19.899999999999999" customHeight="1" thickBot="1" x14ac:dyDescent="0.25">
      <c r="A50" s="744"/>
      <c r="B50" s="784"/>
      <c r="C50" s="786"/>
      <c r="D50" s="80" t="s">
        <v>53</v>
      </c>
      <c r="E50" s="84"/>
      <c r="F50" s="85"/>
      <c r="G50" s="177"/>
      <c r="H50" s="180" t="str">
        <f>IF($C49="","",IF(OR($E50="DNF",$F50="DNF",$G50="DNF"),"DNF",IF(OR($E50="NP",$F50="NP",$G50="NP"),"NP",IF(ISERROR(MEDIAN($E50:$G50)),"DNF",IF(COUNT($E50:$G50)&lt;3,MAX($E50:$G50),MEDIAN($E50:$G50))))))</f>
        <v/>
      </c>
      <c r="I50" s="91"/>
      <c r="J50" s="92"/>
      <c r="K50" s="92"/>
      <c r="L50" s="92"/>
      <c r="M50" s="92"/>
      <c r="N50" s="92"/>
      <c r="O50" s="92"/>
      <c r="P50" s="92"/>
      <c r="Q50" s="93"/>
      <c r="R50" s="108" t="str">
        <f t="shared" si="1"/>
        <v/>
      </c>
      <c r="S50" s="759"/>
      <c r="T50" s="718"/>
      <c r="U50" s="718"/>
    </row>
    <row r="51" spans="1:21" ht="19.899999999999999" customHeight="1" x14ac:dyDescent="0.2">
      <c r="A51" s="744" t="str">
        <f>IF('Start - jaro'!E20="","","x")</f>
        <v/>
      </c>
      <c r="B51" s="787">
        <v>15</v>
      </c>
      <c r="C51" s="788" t="str">
        <f>IF('Start - jaro'!C20="","",'Start - jaro'!C20)</f>
        <v/>
      </c>
      <c r="D51" s="79" t="s">
        <v>52</v>
      </c>
      <c r="E51" s="82"/>
      <c r="F51" s="83"/>
      <c r="G51" s="173"/>
      <c r="H51" s="179" t="str">
        <f>IF($C51="","",IF(OR($E51="DNF",$F51="DNF",$G51="DNF"),"DNF",IF(OR($E51="NP",$F51="NP",$G51="NP"),"NP",IF(ISERROR(MEDIAN($E51:$G51)),"DNF",IF(COUNT($E51:$G51)&lt;3,MAX($E51:$G51),MEDIAN($E51:$G51))))))</f>
        <v/>
      </c>
      <c r="I51" s="88"/>
      <c r="J51" s="89"/>
      <c r="K51" s="89"/>
      <c r="L51" s="89"/>
      <c r="M51" s="89"/>
      <c r="N51" s="89"/>
      <c r="O51" s="89"/>
      <c r="P51" s="89"/>
      <c r="Q51" s="90"/>
      <c r="R51" s="107" t="str">
        <f t="shared" si="1"/>
        <v/>
      </c>
      <c r="S51" s="758" t="str">
        <f>IF(C51="x","x",IF(C51="","",IF(OR(T51="NP",T51="DNF"),IF(T51="NP",MAX(T$12:T$309)+COUNTIF((T$12:T$309),MAX(T$12:T$309)),MAX(T$12:T$309)+COUNTIF((T$12:T$309),MAX(T$12:T$309))+COUNTIF((T$12:T$309),"NP")),T51)))</f>
        <v/>
      </c>
      <c r="T51" s="718" t="str">
        <f>IF(A51="x","x",IF(C51="","",IF(OR(U51="NP",U51="DNF"),U51,RANK(U51,U$12:U$309,1))))</f>
        <v/>
      </c>
      <c r="U51" s="718" t="str">
        <f>IF(A51="x","x",IF(C51="","",IF(OR(AND(R51="NP",R52="NP"),AND(R51="DNF",R52="DNF")),R51,IF(AND(R51="NP",R52="DNF"),R51,IF(AND(R51="DNF",R52="NP"),R52,MIN(R51,R52))))))</f>
        <v/>
      </c>
    </row>
    <row r="52" spans="1:21" ht="19.899999999999999" customHeight="1" thickBot="1" x14ac:dyDescent="0.25">
      <c r="A52" s="744"/>
      <c r="B52" s="784"/>
      <c r="C52" s="786"/>
      <c r="D52" s="80" t="s">
        <v>53</v>
      </c>
      <c r="E52" s="84"/>
      <c r="F52" s="85"/>
      <c r="G52" s="177"/>
      <c r="H52" s="180" t="str">
        <f>IF($C51="","",IF(OR($E52="DNF",$F52="DNF",$G52="DNF"),"DNF",IF(OR($E52="NP",$F52="NP",$G52="NP"),"NP",IF(ISERROR(MEDIAN($E52:$G52)),"DNF",IF(COUNT($E52:$G52)&lt;3,MAX($E52:$G52),MEDIAN($E52:$G52))))))</f>
        <v/>
      </c>
      <c r="I52" s="91"/>
      <c r="J52" s="92"/>
      <c r="K52" s="92"/>
      <c r="L52" s="92"/>
      <c r="M52" s="92"/>
      <c r="N52" s="92"/>
      <c r="O52" s="92"/>
      <c r="P52" s="92"/>
      <c r="Q52" s="93"/>
      <c r="R52" s="108" t="str">
        <f t="shared" si="1"/>
        <v/>
      </c>
      <c r="S52" s="759"/>
      <c r="T52" s="718"/>
      <c r="U52" s="718"/>
    </row>
    <row r="53" spans="1:21" ht="19.899999999999999" customHeight="1" x14ac:dyDescent="0.2">
      <c r="A53" s="744" t="str">
        <f>IF('Start - jaro'!E21="","","x")</f>
        <v/>
      </c>
      <c r="B53" s="787">
        <v>16</v>
      </c>
      <c r="C53" s="788" t="str">
        <f>IF('Start - jaro'!C21="","",'Start - jaro'!C21)</f>
        <v/>
      </c>
      <c r="D53" s="79" t="s">
        <v>52</v>
      </c>
      <c r="E53" s="82"/>
      <c r="F53" s="83"/>
      <c r="G53" s="173"/>
      <c r="H53" s="179" t="str">
        <f>IF($C53="","",IF(OR($E53="DNF",$F53="DNF",$G53="DNF"),"DNF",IF(OR($E53="NP",$F53="NP",$G53="NP"),"NP",IF(ISERROR(MEDIAN($E53:$G53)),"DNF",IF(COUNT($E53:$G53)&lt;3,MAX($E53:$G53),MEDIAN($E53:$G53))))))</f>
        <v/>
      </c>
      <c r="I53" s="88"/>
      <c r="J53" s="89"/>
      <c r="K53" s="89"/>
      <c r="L53" s="89"/>
      <c r="M53" s="89"/>
      <c r="N53" s="89"/>
      <c r="O53" s="89"/>
      <c r="P53" s="89"/>
      <c r="Q53" s="90"/>
      <c r="R53" s="107" t="str">
        <f t="shared" si="1"/>
        <v/>
      </c>
      <c r="S53" s="758" t="str">
        <f>IF(C53="x","x",IF(C53="","",IF(OR(T53="NP",T53="DNF"),IF(T53="NP",MAX(T$12:T$309)+COUNTIF((T$12:T$309),MAX(T$12:T$309)),MAX(T$12:T$309)+COUNTIF((T$12:T$309),MAX(T$12:T$309))+COUNTIF((T$12:T$309),"NP")),T53)))</f>
        <v/>
      </c>
      <c r="T53" s="718" t="str">
        <f>IF(A53="x","x",IF(C53="","",IF(OR(U53="NP",U53="DNF"),U53,RANK(U53,U$12:U$309,1))))</f>
        <v/>
      </c>
      <c r="U53" s="718" t="str">
        <f>IF(A53="x","x",IF(C53="","",IF(OR(AND(R53="NP",R54="NP"),AND(R53="DNF",R54="DNF")),R53,IF(AND(R53="NP",R54="DNF"),R53,IF(AND(R53="DNF",R54="NP"),R54,MIN(R53,R54))))))</f>
        <v/>
      </c>
    </row>
    <row r="54" spans="1:21" ht="19.899999999999999" customHeight="1" thickBot="1" x14ac:dyDescent="0.25">
      <c r="A54" s="744"/>
      <c r="B54" s="784"/>
      <c r="C54" s="786"/>
      <c r="D54" s="80" t="s">
        <v>53</v>
      </c>
      <c r="E54" s="84"/>
      <c r="F54" s="85"/>
      <c r="G54" s="177"/>
      <c r="H54" s="180" t="str">
        <f>IF($C53="","",IF(OR($E54="DNF",$F54="DNF",$G54="DNF"),"DNF",IF(OR($E54="NP",$F54="NP",$G54="NP"),"NP",IF(ISERROR(MEDIAN($E54:$G54)),"DNF",IF(COUNT($E54:$G54)&lt;3,MAX($E54:$G54),MEDIAN($E54:$G54))))))</f>
        <v/>
      </c>
      <c r="I54" s="91"/>
      <c r="J54" s="92"/>
      <c r="K54" s="92"/>
      <c r="L54" s="92"/>
      <c r="M54" s="92"/>
      <c r="N54" s="92"/>
      <c r="O54" s="92"/>
      <c r="P54" s="92"/>
      <c r="Q54" s="93"/>
      <c r="R54" s="108" t="str">
        <f t="shared" si="1"/>
        <v/>
      </c>
      <c r="S54" s="759"/>
      <c r="T54" s="718"/>
      <c r="U54" s="718"/>
    </row>
    <row r="55" spans="1:21" ht="19.899999999999999" customHeight="1" x14ac:dyDescent="0.2">
      <c r="A55" s="744" t="str">
        <f>IF('Start - jaro'!E22="","","x")</f>
        <v/>
      </c>
      <c r="B55" s="787">
        <v>17</v>
      </c>
      <c r="C55" s="788" t="str">
        <f>IF('Start - jaro'!C22="","",'Start - jaro'!C22)</f>
        <v/>
      </c>
      <c r="D55" s="79" t="s">
        <v>52</v>
      </c>
      <c r="E55" s="82"/>
      <c r="F55" s="83"/>
      <c r="G55" s="173"/>
      <c r="H55" s="179" t="str">
        <f>IF($C55="","",IF(OR($E55="DNF",$F55="DNF",$G55="DNF"),"DNF",IF(OR($E55="NP",$F55="NP",$G55="NP"),"NP",IF(ISERROR(MEDIAN($E55:$G55)),"DNF",IF(COUNT($E55:$G55)&lt;3,MAX($E55:$G55),MEDIAN($E55:$G55))))))</f>
        <v/>
      </c>
      <c r="I55" s="88"/>
      <c r="J55" s="89"/>
      <c r="K55" s="89"/>
      <c r="L55" s="89"/>
      <c r="M55" s="89"/>
      <c r="N55" s="89"/>
      <c r="O55" s="89"/>
      <c r="P55" s="89"/>
      <c r="Q55" s="90"/>
      <c r="R55" s="107" t="str">
        <f t="shared" si="1"/>
        <v/>
      </c>
      <c r="S55" s="758" t="str">
        <f>IF(C55="x","x",IF(C55="","",IF(OR(T55="NP",T55="DNF"),IF(T55="NP",MAX(T$12:T$309)+COUNTIF((T$12:T$309),MAX(T$12:T$309)),MAX(T$12:T$309)+COUNTIF((T$12:T$309),MAX(T$12:T$309))+COUNTIF((T$12:T$309),"NP")),T55)))</f>
        <v/>
      </c>
      <c r="T55" s="718" t="str">
        <f>IF(A55="x","x",IF(C55="","",IF(OR(U55="NP",U55="DNF"),U55,RANK(U55,U$12:U$309,1))))</f>
        <v/>
      </c>
      <c r="U55" s="718" t="str">
        <f>IF(A55="x","x",IF(C55="","",IF(OR(AND(R55="NP",R56="NP"),AND(R55="DNF",R56="DNF")),R55,IF(AND(R55="NP",R56="DNF"),R55,IF(AND(R55="DNF",R56="NP"),R56,MIN(R55,R56))))))</f>
        <v/>
      </c>
    </row>
    <row r="56" spans="1:21" ht="19.899999999999999" customHeight="1" thickBot="1" x14ac:dyDescent="0.25">
      <c r="A56" s="744"/>
      <c r="B56" s="784"/>
      <c r="C56" s="786"/>
      <c r="D56" s="80" t="s">
        <v>53</v>
      </c>
      <c r="E56" s="84"/>
      <c r="F56" s="85"/>
      <c r="G56" s="177"/>
      <c r="H56" s="180" t="str">
        <f>IF($C55="","",IF(OR($E56="DNF",$F56="DNF",$G56="DNF"),"DNF",IF(OR($E56="NP",$F56="NP",$G56="NP"),"NP",IF(ISERROR(MEDIAN($E56:$G56)),"DNF",IF(COUNT($E56:$G56)&lt;3,MAX($E56:$G56),MEDIAN($E56:$G56))))))</f>
        <v/>
      </c>
      <c r="I56" s="91"/>
      <c r="J56" s="92"/>
      <c r="K56" s="92"/>
      <c r="L56" s="92"/>
      <c r="M56" s="92"/>
      <c r="N56" s="92"/>
      <c r="O56" s="92"/>
      <c r="P56" s="92"/>
      <c r="Q56" s="93"/>
      <c r="R56" s="108" t="str">
        <f t="shared" si="1"/>
        <v/>
      </c>
      <c r="S56" s="759"/>
      <c r="T56" s="718"/>
      <c r="U56" s="718"/>
    </row>
    <row r="57" spans="1:21" ht="19.899999999999999" customHeight="1" x14ac:dyDescent="0.2">
      <c r="A57" s="744" t="str">
        <f>IF('Start - jaro'!E23="","","x")</f>
        <v/>
      </c>
      <c r="B57" s="787">
        <v>18</v>
      </c>
      <c r="C57" s="788" t="str">
        <f>IF('Start - jaro'!C23="","",'Start - jaro'!C23)</f>
        <v/>
      </c>
      <c r="D57" s="79" t="s">
        <v>52</v>
      </c>
      <c r="E57" s="82"/>
      <c r="F57" s="83"/>
      <c r="G57" s="173"/>
      <c r="H57" s="179" t="str">
        <f>IF($C57="","",IF(OR($E57="DNF",$F57="DNF",$G57="DNF"),"DNF",IF(OR($E57="NP",$F57="NP",$G57="NP"),"NP",IF(ISERROR(MEDIAN($E57:$G57)),"DNF",IF(COUNT($E57:$G57)&lt;3,MAX($E57:$G57),MEDIAN($E57:$G57))))))</f>
        <v/>
      </c>
      <c r="I57" s="88"/>
      <c r="J57" s="89"/>
      <c r="K57" s="89"/>
      <c r="L57" s="89"/>
      <c r="M57" s="89"/>
      <c r="N57" s="89"/>
      <c r="O57" s="89"/>
      <c r="P57" s="89"/>
      <c r="Q57" s="90"/>
      <c r="R57" s="107" t="str">
        <f t="shared" si="1"/>
        <v/>
      </c>
      <c r="S57" s="758" t="str">
        <f>IF(C57="x","x",IF(C57="","",IF(OR(T57="NP",T57="DNF"),IF(T57="NP",MAX(T$12:T$309)+COUNTIF((T$12:T$309),MAX(T$12:T$309)),MAX(T$12:T$309)+COUNTIF((T$12:T$309),MAX(T$12:T$309))+COUNTIF((T$12:T$309),"NP")),T57)))</f>
        <v/>
      </c>
      <c r="T57" s="718" t="str">
        <f>IF(A57="x","x",IF(C57="","",IF(OR(U57="NP",U57="DNF"),U57,RANK(U57,U$12:U$309,1))))</f>
        <v/>
      </c>
      <c r="U57" s="718" t="str">
        <f>IF(A57="x","x",IF(C57="","",IF(OR(AND(R57="NP",R58="NP"),AND(R57="DNF",R58="DNF")),R57,IF(AND(R57="NP",R58="DNF"),R57,IF(AND(R57="DNF",R58="NP"),R58,MIN(R57,R58))))))</f>
        <v/>
      </c>
    </row>
    <row r="58" spans="1:21" ht="19.899999999999999" customHeight="1" thickBot="1" x14ac:dyDescent="0.25">
      <c r="A58" s="744"/>
      <c r="B58" s="784"/>
      <c r="C58" s="786"/>
      <c r="D58" s="80" t="s">
        <v>53</v>
      </c>
      <c r="E58" s="84"/>
      <c r="F58" s="85"/>
      <c r="G58" s="177"/>
      <c r="H58" s="180" t="str">
        <f>IF($C57="","",IF(OR($E58="DNF",$F58="DNF",$G58="DNF"),"DNF",IF(OR($E58="NP",$F58="NP",$G58="NP"),"NP",IF(ISERROR(MEDIAN($E58:$G58)),"DNF",IF(COUNT($E58:$G58)&lt;3,MAX($E58:$G58),MEDIAN($E58:$G58))))))</f>
        <v/>
      </c>
      <c r="I58" s="91"/>
      <c r="J58" s="92"/>
      <c r="K58" s="92"/>
      <c r="L58" s="92"/>
      <c r="M58" s="92"/>
      <c r="N58" s="92"/>
      <c r="O58" s="92"/>
      <c r="P58" s="92"/>
      <c r="Q58" s="93"/>
      <c r="R58" s="108" t="str">
        <f t="shared" si="1"/>
        <v/>
      </c>
      <c r="S58" s="759"/>
      <c r="T58" s="718"/>
      <c r="U58" s="718"/>
    </row>
    <row r="59" spans="1:21" ht="19.899999999999999" customHeight="1" x14ac:dyDescent="0.2">
      <c r="A59" s="744" t="str">
        <f>IF('Start - jaro'!E24="","","x")</f>
        <v/>
      </c>
      <c r="B59" s="787">
        <v>19</v>
      </c>
      <c r="C59" s="788" t="str">
        <f>IF('Start - jaro'!C24="","",'Start - jaro'!C24)</f>
        <v/>
      </c>
      <c r="D59" s="79" t="s">
        <v>52</v>
      </c>
      <c r="E59" s="82"/>
      <c r="F59" s="83"/>
      <c r="G59" s="173"/>
      <c r="H59" s="179" t="str">
        <f>IF($C59="","",IF(OR($E59="DNF",$F59="DNF",$G59="DNF"),"DNF",IF(OR($E59="NP",$F59="NP",$G59="NP"),"NP",IF(ISERROR(MEDIAN($E59:$G59)),"DNF",IF(COUNT($E59:$G59)&lt;3,MAX($E59:$G59),MEDIAN($E59:$G59))))))</f>
        <v/>
      </c>
      <c r="I59" s="88"/>
      <c r="J59" s="89"/>
      <c r="K59" s="89"/>
      <c r="L59" s="89"/>
      <c r="M59" s="89"/>
      <c r="N59" s="89"/>
      <c r="O59" s="89"/>
      <c r="P59" s="89"/>
      <c r="Q59" s="90"/>
      <c r="R59" s="107" t="str">
        <f t="shared" si="1"/>
        <v/>
      </c>
      <c r="S59" s="758" t="str">
        <f>IF(C59="x","x",IF(C59="","",IF(OR(T59="NP",T59="DNF"),IF(T59="NP",MAX(T$12:T$309)+COUNTIF((T$12:T$309),MAX(T$12:T$309)),MAX(T$12:T$309)+COUNTIF((T$12:T$309),MAX(T$12:T$309))+COUNTIF((T$12:T$309),"NP")),T59)))</f>
        <v/>
      </c>
      <c r="T59" s="718" t="str">
        <f>IF(A59="x","x",IF(C59="","",IF(OR(U59="NP",U59="DNF"),U59,RANK(U59,U$12:U$309,1))))</f>
        <v/>
      </c>
      <c r="U59" s="718" t="str">
        <f>IF(A59="x","x",IF(C59="","",IF(OR(AND(R59="NP",R60="NP"),AND(R59="DNF",R60="DNF")),R59,IF(AND(R59="NP",R60="DNF"),R59,IF(AND(R59="DNF",R60="NP"),R60,MIN(R59,R60))))))</f>
        <v/>
      </c>
    </row>
    <row r="60" spans="1:21" ht="19.899999999999999" customHeight="1" thickBot="1" x14ac:dyDescent="0.25">
      <c r="A60" s="744"/>
      <c r="B60" s="784"/>
      <c r="C60" s="786"/>
      <c r="D60" s="80" t="s">
        <v>53</v>
      </c>
      <c r="E60" s="84"/>
      <c r="F60" s="85"/>
      <c r="G60" s="177"/>
      <c r="H60" s="180" t="str">
        <f>IF($C59="","",IF(OR($E60="DNF",$F60="DNF",$G60="DNF"),"DNF",IF(OR($E60="NP",$F60="NP",$G60="NP"),"NP",IF(ISERROR(MEDIAN($E60:$G60)),"DNF",IF(COUNT($E60:$G60)&lt;3,MAX($E60:$G60),MEDIAN($E60:$G60))))))</f>
        <v/>
      </c>
      <c r="I60" s="91"/>
      <c r="J60" s="92"/>
      <c r="K60" s="92"/>
      <c r="L60" s="92"/>
      <c r="M60" s="92"/>
      <c r="N60" s="92"/>
      <c r="O60" s="92"/>
      <c r="P60" s="92"/>
      <c r="Q60" s="93"/>
      <c r="R60" s="108" t="str">
        <f t="shared" si="1"/>
        <v/>
      </c>
      <c r="S60" s="759"/>
      <c r="T60" s="718"/>
      <c r="U60" s="718"/>
    </row>
    <row r="61" spans="1:21" ht="19.899999999999999" customHeight="1" x14ac:dyDescent="0.2">
      <c r="A61" s="744" t="str">
        <f>IF('Start - jaro'!E25="","","x")</f>
        <v/>
      </c>
      <c r="B61" s="783">
        <v>20</v>
      </c>
      <c r="C61" s="785" t="str">
        <f>IF('Start - jaro'!C25="","",'Start - jaro'!C25)</f>
        <v/>
      </c>
      <c r="D61" s="81" t="s">
        <v>52</v>
      </c>
      <c r="E61" s="86"/>
      <c r="F61" s="87"/>
      <c r="G61" s="178"/>
      <c r="H61" s="179" t="str">
        <f>IF($C61="","",IF(OR($E61="DNF",$F61="DNF",$G61="DNF"),"DNF",IF(OR($E61="NP",$F61="NP",$G61="NP"),"NP",IF(ISERROR(MEDIAN($E61:$G61)),"DNF",IF(COUNT($E61:$G61)&lt;3,MAX($E61:$G61),MEDIAN($E61:$G61))))))</f>
        <v/>
      </c>
      <c r="I61" s="94"/>
      <c r="J61" s="95"/>
      <c r="K61" s="95"/>
      <c r="L61" s="95"/>
      <c r="M61" s="95"/>
      <c r="N61" s="95"/>
      <c r="O61" s="95"/>
      <c r="P61" s="95"/>
      <c r="Q61" s="96"/>
      <c r="R61" s="107" t="str">
        <f t="shared" si="1"/>
        <v/>
      </c>
      <c r="S61" s="758" t="str">
        <f>IF(C61="x","x",IF(C61="","",IF(OR(T61="NP",T61="DNF"),IF(T61="NP",MAX(T$12:T$309)+COUNTIF((T$12:T$309),MAX(T$12:T$309)),MAX(T$12:T$309)+COUNTIF((T$12:T$309),MAX(T$12:T$309))+COUNTIF((T$12:T$309),"NP")),T61)))</f>
        <v/>
      </c>
      <c r="T61" s="718" t="str">
        <f>IF(A61="x","x",IF(C61="","",IF(OR(U61="NP",U61="DNF"),U61,RANK(U61,U$12:U$309,1))))</f>
        <v/>
      </c>
      <c r="U61" s="718" t="str">
        <f>IF(A61="x","x",IF(C61="","",IF(OR(AND(R61="NP",R62="NP"),AND(R61="DNF",R62="DNF")),R61,IF(AND(R61="NP",R62="DNF"),R61,IF(AND(R61="DNF",R62="NP"),R62,MIN(R61,R62))))))</f>
        <v/>
      </c>
    </row>
    <row r="62" spans="1:21" ht="19.899999999999999" customHeight="1" thickBot="1" x14ac:dyDescent="0.25">
      <c r="A62" s="744"/>
      <c r="B62" s="784"/>
      <c r="C62" s="786"/>
      <c r="D62" s="80" t="s">
        <v>53</v>
      </c>
      <c r="E62" s="84"/>
      <c r="F62" s="85"/>
      <c r="G62" s="177"/>
      <c r="H62" s="180" t="str">
        <f>IF($C61="","",IF(OR($E62="DNF",$F62="DNF",$G62="DNF"),"DNF",IF(OR($E62="NP",$F62="NP",$G62="NP"),"NP",IF(ISERROR(MEDIAN($E62:$G62)),"DNF",IF(COUNT($E62:$G62)&lt;3,MAX($E62:$G62),MEDIAN($E62:$G62))))))</f>
        <v/>
      </c>
      <c r="I62" s="91"/>
      <c r="J62" s="92"/>
      <c r="K62" s="92"/>
      <c r="L62" s="92"/>
      <c r="M62" s="92"/>
      <c r="N62" s="92"/>
      <c r="O62" s="92"/>
      <c r="P62" s="92"/>
      <c r="Q62" s="93"/>
      <c r="R62" s="108" t="str">
        <f t="shared" si="1"/>
        <v/>
      </c>
      <c r="S62" s="759"/>
      <c r="T62" s="718"/>
      <c r="U62" s="718"/>
    </row>
    <row r="63" spans="1:21" ht="15" customHeight="1" x14ac:dyDescent="0.2">
      <c r="B63" s="745" t="s">
        <v>32</v>
      </c>
      <c r="C63" s="746"/>
      <c r="D63" s="746"/>
      <c r="E63" s="746"/>
      <c r="F63" s="746"/>
      <c r="G63" s="746"/>
      <c r="H63" s="746"/>
      <c r="I63" s="746"/>
      <c r="J63" s="746"/>
      <c r="K63" s="746"/>
      <c r="L63" s="746"/>
      <c r="M63" s="746"/>
      <c r="N63" s="746"/>
      <c r="O63" s="749"/>
      <c r="P63" s="749"/>
      <c r="Q63" s="749"/>
      <c r="R63" s="749"/>
      <c r="S63" s="750"/>
    </row>
    <row r="64" spans="1:21" ht="15" customHeight="1" x14ac:dyDescent="0.2">
      <c r="B64" s="747"/>
      <c r="C64" s="748"/>
      <c r="D64" s="748"/>
      <c r="E64" s="748"/>
      <c r="F64" s="748"/>
      <c r="G64" s="748"/>
      <c r="H64" s="748"/>
      <c r="I64" s="748"/>
      <c r="J64" s="748"/>
      <c r="K64" s="748"/>
      <c r="L64" s="748"/>
      <c r="M64" s="748"/>
      <c r="N64" s="748"/>
      <c r="O64" s="751"/>
      <c r="P64" s="751"/>
      <c r="Q64" s="751"/>
      <c r="R64" s="751"/>
      <c r="S64" s="752"/>
    </row>
    <row r="65" spans="1:21" ht="15" customHeight="1" x14ac:dyDescent="0.2">
      <c r="B65" s="747"/>
      <c r="C65" s="748"/>
      <c r="D65" s="748"/>
      <c r="E65" s="748"/>
      <c r="F65" s="748"/>
      <c r="G65" s="748"/>
      <c r="H65" s="748"/>
      <c r="I65" s="748"/>
      <c r="J65" s="748"/>
      <c r="K65" s="748"/>
      <c r="L65" s="748"/>
      <c r="M65" s="748"/>
      <c r="N65" s="748"/>
      <c r="O65" s="751"/>
      <c r="P65" s="751"/>
      <c r="Q65" s="751"/>
      <c r="R65" s="751"/>
      <c r="S65" s="752"/>
    </row>
    <row r="66" spans="1:21" ht="19.899999999999999" customHeight="1" thickBot="1" x14ac:dyDescent="0.25">
      <c r="B66" s="825" t="s">
        <v>90</v>
      </c>
      <c r="C66" s="826"/>
      <c r="D66" s="826"/>
      <c r="E66" s="826"/>
      <c r="F66" s="826"/>
      <c r="G66" s="826"/>
      <c r="H66" s="826"/>
      <c r="I66" s="826"/>
      <c r="J66" s="826"/>
      <c r="K66" s="826"/>
      <c r="L66" s="826"/>
      <c r="M66" s="826"/>
      <c r="N66" s="827"/>
      <c r="O66" s="817"/>
      <c r="P66" s="817"/>
      <c r="Q66" s="817"/>
      <c r="R66" s="817"/>
      <c r="S66" s="818"/>
    </row>
    <row r="67" spans="1:21" ht="15" customHeight="1" x14ac:dyDescent="0.2">
      <c r="B67" s="828" t="s">
        <v>31</v>
      </c>
      <c r="C67" s="829"/>
      <c r="D67" s="830"/>
      <c r="E67" s="831" t="s">
        <v>33</v>
      </c>
      <c r="F67" s="832"/>
      <c r="G67" s="832"/>
      <c r="H67" s="769"/>
      <c r="I67" s="833" t="s">
        <v>71</v>
      </c>
      <c r="J67" s="834"/>
      <c r="K67" s="834"/>
      <c r="L67" s="834"/>
      <c r="M67" s="834"/>
      <c r="N67" s="834"/>
      <c r="O67" s="834"/>
      <c r="P67" s="834"/>
      <c r="Q67" s="835"/>
      <c r="R67" s="836" t="s">
        <v>35</v>
      </c>
      <c r="S67" s="837"/>
    </row>
    <row r="68" spans="1:21" ht="15" customHeight="1" x14ac:dyDescent="0.2">
      <c r="B68" s="732"/>
      <c r="C68" s="733"/>
      <c r="D68" s="734"/>
      <c r="E68" s="767"/>
      <c r="F68" s="832"/>
      <c r="G68" s="832"/>
      <c r="H68" s="769"/>
      <c r="I68" s="869" t="s">
        <v>72</v>
      </c>
      <c r="J68" s="873" t="s">
        <v>64</v>
      </c>
      <c r="K68" s="875" t="s">
        <v>61</v>
      </c>
      <c r="L68" s="871" t="s">
        <v>65</v>
      </c>
      <c r="M68" s="873" t="s">
        <v>66</v>
      </c>
      <c r="N68" s="871" t="s">
        <v>67</v>
      </c>
      <c r="O68" s="871" t="s">
        <v>62</v>
      </c>
      <c r="P68" s="871" t="s">
        <v>73</v>
      </c>
      <c r="Q68" s="871" t="s">
        <v>63</v>
      </c>
      <c r="R68" s="760"/>
      <c r="S68" s="719"/>
    </row>
    <row r="69" spans="1:21" ht="15" customHeight="1" x14ac:dyDescent="0.2">
      <c r="B69" s="732"/>
      <c r="C69" s="733"/>
      <c r="D69" s="734"/>
      <c r="E69" s="770"/>
      <c r="F69" s="771"/>
      <c r="G69" s="771"/>
      <c r="H69" s="772"/>
      <c r="I69" s="869"/>
      <c r="J69" s="873"/>
      <c r="K69" s="875"/>
      <c r="L69" s="871"/>
      <c r="M69" s="873"/>
      <c r="N69" s="871"/>
      <c r="O69" s="871"/>
      <c r="P69" s="871"/>
      <c r="Q69" s="871"/>
      <c r="R69" s="725" t="s">
        <v>43</v>
      </c>
      <c r="S69" s="727" t="s">
        <v>44</v>
      </c>
    </row>
    <row r="70" spans="1:21" ht="15" customHeight="1" x14ac:dyDescent="0.2">
      <c r="B70" s="853" t="str">
        <f>"KATEGORIE: "&amp;'Start - podzim'!$N$2</f>
        <v>KATEGORIE: STARŠÍ</v>
      </c>
      <c r="C70" s="854"/>
      <c r="D70" s="855"/>
      <c r="E70" s="725" t="s">
        <v>45</v>
      </c>
      <c r="F70" s="721" t="s">
        <v>46</v>
      </c>
      <c r="G70" s="721" t="s">
        <v>47</v>
      </c>
      <c r="H70" s="727" t="s">
        <v>48</v>
      </c>
      <c r="I70" s="869"/>
      <c r="J70" s="873"/>
      <c r="K70" s="875"/>
      <c r="L70" s="871"/>
      <c r="M70" s="873"/>
      <c r="N70" s="871"/>
      <c r="O70" s="871"/>
      <c r="P70" s="871"/>
      <c r="Q70" s="871"/>
      <c r="R70" s="725"/>
      <c r="S70" s="727"/>
    </row>
    <row r="71" spans="1:21" ht="15" customHeight="1" x14ac:dyDescent="0.2">
      <c r="B71" s="856"/>
      <c r="C71" s="857"/>
      <c r="D71" s="858"/>
      <c r="E71" s="725"/>
      <c r="F71" s="721"/>
      <c r="G71" s="721"/>
      <c r="H71" s="727"/>
      <c r="I71" s="869"/>
      <c r="J71" s="873"/>
      <c r="K71" s="875"/>
      <c r="L71" s="871"/>
      <c r="M71" s="873"/>
      <c r="N71" s="871"/>
      <c r="O71" s="871"/>
      <c r="P71" s="871"/>
      <c r="Q71" s="871"/>
      <c r="R71" s="725"/>
      <c r="S71" s="727"/>
    </row>
    <row r="72" spans="1:21" ht="16.899999999999999" customHeight="1" x14ac:dyDescent="0.2">
      <c r="B72" s="760" t="s">
        <v>49</v>
      </c>
      <c r="C72" s="762" t="s">
        <v>50</v>
      </c>
      <c r="D72" s="719" t="s">
        <v>51</v>
      </c>
      <c r="E72" s="725"/>
      <c r="F72" s="721"/>
      <c r="G72" s="721"/>
      <c r="H72" s="727"/>
      <c r="I72" s="869"/>
      <c r="J72" s="873"/>
      <c r="K72" s="875"/>
      <c r="L72" s="871"/>
      <c r="M72" s="873"/>
      <c r="N72" s="871"/>
      <c r="O72" s="871"/>
      <c r="P72" s="871"/>
      <c r="Q72" s="871"/>
      <c r="R72" s="725"/>
      <c r="S72" s="727"/>
    </row>
    <row r="73" spans="1:21" ht="16.899999999999999" customHeight="1" thickBot="1" x14ac:dyDescent="0.25">
      <c r="B73" s="761"/>
      <c r="C73" s="763"/>
      <c r="D73" s="720"/>
      <c r="E73" s="726"/>
      <c r="F73" s="722"/>
      <c r="G73" s="722"/>
      <c r="H73" s="728"/>
      <c r="I73" s="870"/>
      <c r="J73" s="874"/>
      <c r="K73" s="876"/>
      <c r="L73" s="872"/>
      <c r="M73" s="874"/>
      <c r="N73" s="872"/>
      <c r="O73" s="872"/>
      <c r="P73" s="872"/>
      <c r="Q73" s="872"/>
      <c r="R73" s="726"/>
      <c r="S73" s="728"/>
    </row>
    <row r="74" spans="1:21" ht="19.899999999999999" customHeight="1" x14ac:dyDescent="0.2">
      <c r="A74" s="744" t="str">
        <f>IF('Start - jaro'!E26="","","x")</f>
        <v/>
      </c>
      <c r="B74" s="787">
        <v>21</v>
      </c>
      <c r="C74" s="756" t="str">
        <f>IF('Start - jaro'!C26="","",'Start - jaro'!C26)</f>
        <v/>
      </c>
      <c r="D74" s="79" t="s">
        <v>52</v>
      </c>
      <c r="E74" s="82"/>
      <c r="F74" s="83"/>
      <c r="G74" s="173"/>
      <c r="H74" s="179" t="str">
        <f>IF($C74="","",IF(OR($E74="DNF",$F74="DNF",$G74="DNF"),"DNF",IF(OR($E74="NP",$F74="NP",$G74="NP"),"NP",IF(ISERROR(MEDIAN($E74:$G74)),"DNF",IF(COUNT($E74:$G74)&lt;3,MAX($E74:$G74),MEDIAN($E74:$G74))))))</f>
        <v/>
      </c>
      <c r="I74" s="88"/>
      <c r="J74" s="89"/>
      <c r="K74" s="89"/>
      <c r="L74" s="89"/>
      <c r="M74" s="89"/>
      <c r="N74" s="89"/>
      <c r="O74" s="89"/>
      <c r="P74" s="89"/>
      <c r="Q74" s="90"/>
      <c r="R74" s="107" t="str">
        <f t="shared" ref="R74:R93" si="2">IF(H74="","",IF(H74="NP","NP",IF(H74="DNF","DNF",SUM(I74:Q74)+H74)))</f>
        <v/>
      </c>
      <c r="S74" s="758" t="str">
        <f>IF(C74="x","x",IF(C74="","",IF(OR(T74="NP",T74="DNF"),IF(T74="NP",MAX(T$12:T$309)+COUNTIF((T$12:T$309),MAX(T$12:T$309)),MAX(T$12:T$309)+COUNTIF((T$12:T$309),MAX(T$12:T$309))+COUNTIF((T$12:T$309),"NP")),T74)))</f>
        <v/>
      </c>
      <c r="T74" s="718" t="str">
        <f>IF(A74="x","x",IF(C74="","",IF(OR(U74="NP",U74="DNF"),U74,RANK(U74,U$12:U$309,1))))</f>
        <v/>
      </c>
      <c r="U74" s="718" t="str">
        <f>IF(A74="x","x",IF(C74="","",IF(OR(AND(R74="NP",R75="NP"),AND(R74="DNF",R75="DNF")),R74,IF(AND(R74="NP",R75="DNF"),R74,IF(AND(R74="DNF",R75="NP"),R75,MIN(R74,R75))))))</f>
        <v/>
      </c>
    </row>
    <row r="75" spans="1:21" ht="19.899999999999999" customHeight="1" thickBot="1" x14ac:dyDescent="0.25">
      <c r="A75" s="744"/>
      <c r="B75" s="784"/>
      <c r="C75" s="757"/>
      <c r="D75" s="80" t="s">
        <v>53</v>
      </c>
      <c r="E75" s="84"/>
      <c r="F75" s="85"/>
      <c r="G75" s="177"/>
      <c r="H75" s="180" t="str">
        <f>IF($C74="","",IF(OR($E75="DNF",$F75="DNF",$G75="DNF"),"DNF",IF(OR($E75="NP",$F75="NP",$G75="NP"),"NP",IF(ISERROR(MEDIAN($E75:$G75)),"DNF",IF(COUNT($E75:$G75)&lt;3,MAX($E75:$G75),MEDIAN($E75:$G75))))))</f>
        <v/>
      </c>
      <c r="I75" s="91"/>
      <c r="J75" s="92"/>
      <c r="K75" s="92"/>
      <c r="L75" s="92"/>
      <c r="M75" s="92"/>
      <c r="N75" s="92"/>
      <c r="O75" s="92"/>
      <c r="P75" s="92"/>
      <c r="Q75" s="93"/>
      <c r="R75" s="108" t="str">
        <f t="shared" si="2"/>
        <v/>
      </c>
      <c r="S75" s="759"/>
      <c r="T75" s="718"/>
      <c r="U75" s="718"/>
    </row>
    <row r="76" spans="1:21" ht="19.899999999999999" customHeight="1" x14ac:dyDescent="0.2">
      <c r="A76" s="744" t="str">
        <f>IF('Start - jaro'!E27="","","x")</f>
        <v/>
      </c>
      <c r="B76" s="787">
        <v>22</v>
      </c>
      <c r="C76" s="788" t="str">
        <f>IF('Start - jaro'!C27="","",'Start - jaro'!C27)</f>
        <v/>
      </c>
      <c r="D76" s="79" t="s">
        <v>52</v>
      </c>
      <c r="E76" s="82"/>
      <c r="F76" s="83"/>
      <c r="G76" s="173"/>
      <c r="H76" s="179" t="str">
        <f>IF($C76="","",IF(OR($E76="DNF",$F76="DNF",$G76="DNF"),"DNF",IF(OR($E76="NP",$F76="NP",$G76="NP"),"NP",IF(ISERROR(MEDIAN($E76:$G76)),"DNF",IF(COUNT($E76:$G76)&lt;3,MAX($E76:$G76),MEDIAN($E76:$G76))))))</f>
        <v/>
      </c>
      <c r="I76" s="88"/>
      <c r="J76" s="89"/>
      <c r="K76" s="89"/>
      <c r="L76" s="89"/>
      <c r="M76" s="89"/>
      <c r="N76" s="89"/>
      <c r="O76" s="89"/>
      <c r="P76" s="89"/>
      <c r="Q76" s="90"/>
      <c r="R76" s="107" t="str">
        <f t="shared" si="2"/>
        <v/>
      </c>
      <c r="S76" s="758" t="str">
        <f>IF(C76="x","x",IF(C76="","",IF(OR(T76="NP",T76="DNF"),IF(T76="NP",MAX(T$12:T$309)+COUNTIF((T$12:T$309),MAX(T$12:T$309)),MAX(T$12:T$309)+COUNTIF((T$12:T$309),MAX(T$12:T$309))+COUNTIF((T$12:T$309),"NP")),T76)))</f>
        <v/>
      </c>
      <c r="T76" s="718" t="str">
        <f>IF(A76="x","x",IF(C76="","",IF(OR(U76="NP",U76="DNF"),U76,RANK(U76,U$12:U$309,1))))</f>
        <v/>
      </c>
      <c r="U76" s="718" t="str">
        <f>IF(A76="x","x",IF(C76="","",IF(OR(AND(R76="NP",R77="NP"),AND(R76="DNF",R77="DNF")),R76,IF(AND(R76="NP",R77="DNF"),R76,IF(AND(R76="DNF",R77="NP"),R77,MIN(R76,R77))))))</f>
        <v/>
      </c>
    </row>
    <row r="77" spans="1:21" ht="19.899999999999999" customHeight="1" thickBot="1" x14ac:dyDescent="0.25">
      <c r="A77" s="744"/>
      <c r="B77" s="784"/>
      <c r="C77" s="786"/>
      <c r="D77" s="80" t="s">
        <v>53</v>
      </c>
      <c r="E77" s="84"/>
      <c r="F77" s="85"/>
      <c r="G77" s="177"/>
      <c r="H77" s="180" t="str">
        <f>IF($C76="","",IF(OR($E77="DNF",$F77="DNF",$G77="DNF"),"DNF",IF(OR($E77="NP",$F77="NP",$G77="NP"),"NP",IF(ISERROR(MEDIAN($E77:$G77)),"DNF",IF(COUNT($E77:$G77)&lt;3,MAX($E77:$G77),MEDIAN($E77:$G77))))))</f>
        <v/>
      </c>
      <c r="I77" s="91"/>
      <c r="J77" s="92"/>
      <c r="K77" s="92"/>
      <c r="L77" s="92"/>
      <c r="M77" s="92"/>
      <c r="N77" s="92"/>
      <c r="O77" s="92"/>
      <c r="P77" s="92"/>
      <c r="Q77" s="93"/>
      <c r="R77" s="108" t="str">
        <f t="shared" si="2"/>
        <v/>
      </c>
      <c r="S77" s="759"/>
      <c r="T77" s="718"/>
      <c r="U77" s="718"/>
    </row>
    <row r="78" spans="1:21" ht="19.899999999999999" customHeight="1" x14ac:dyDescent="0.2">
      <c r="A78" s="744" t="str">
        <f>IF('Start - jaro'!E28="","","x")</f>
        <v/>
      </c>
      <c r="B78" s="787">
        <v>23</v>
      </c>
      <c r="C78" s="788" t="str">
        <f>IF('Start - jaro'!C28="","",'Start - jaro'!C28)</f>
        <v/>
      </c>
      <c r="D78" s="79" t="s">
        <v>52</v>
      </c>
      <c r="E78" s="82"/>
      <c r="F78" s="83"/>
      <c r="G78" s="173"/>
      <c r="H78" s="179" t="str">
        <f>IF($C78="","",IF(OR($E78="DNF",$F78="DNF",$G78="DNF"),"DNF",IF(OR($E78="NP",$F78="NP",$G78="NP"),"NP",IF(ISERROR(MEDIAN($E78:$G78)),"DNF",IF(COUNT($E78:$G78)&lt;3,MAX($E78:$G78),MEDIAN($E78:$G78))))))</f>
        <v/>
      </c>
      <c r="I78" s="88"/>
      <c r="J78" s="89"/>
      <c r="K78" s="89"/>
      <c r="L78" s="89"/>
      <c r="M78" s="89"/>
      <c r="N78" s="89"/>
      <c r="O78" s="89"/>
      <c r="P78" s="89"/>
      <c r="Q78" s="90"/>
      <c r="R78" s="107" t="str">
        <f t="shared" si="2"/>
        <v/>
      </c>
      <c r="S78" s="758" t="str">
        <f>IF(C78="x","x",IF(C78="","",IF(OR(T78="NP",T78="DNF"),IF(T78="NP",MAX(T$12:T$309)+COUNTIF((T$12:T$309),MAX(T$12:T$309)),MAX(T$12:T$309)+COUNTIF((T$12:T$309),MAX(T$12:T$309))+COUNTIF((T$12:T$309),"NP")),T78)))</f>
        <v/>
      </c>
      <c r="T78" s="718" t="str">
        <f>IF(A78="x","x",IF(C78="","",IF(OR(U78="NP",U78="DNF"),U78,RANK(U78,U$12:U$309,1))))</f>
        <v/>
      </c>
      <c r="U78" s="718" t="str">
        <f>IF(A78="x","x",IF(C78="","",IF(OR(AND(R78="NP",R79="NP"),AND(R78="DNF",R79="DNF")),R78,IF(AND(R78="NP",R79="DNF"),R78,IF(AND(R78="DNF",R79="NP"),R79,MIN(R78,R79))))))</f>
        <v/>
      </c>
    </row>
    <row r="79" spans="1:21" ht="19.899999999999999" customHeight="1" thickBot="1" x14ac:dyDescent="0.25">
      <c r="A79" s="744"/>
      <c r="B79" s="784"/>
      <c r="C79" s="786"/>
      <c r="D79" s="80" t="s">
        <v>53</v>
      </c>
      <c r="E79" s="84"/>
      <c r="F79" s="85"/>
      <c r="G79" s="177"/>
      <c r="H79" s="180" t="str">
        <f>IF($C78="","",IF(OR($E79="DNF",$F79="DNF",$G79="DNF"),"DNF",IF(OR($E79="NP",$F79="NP",$G79="NP"),"NP",IF(ISERROR(MEDIAN($E79:$G79)),"DNF",IF(COUNT($E79:$G79)&lt;3,MAX($E79:$G79),MEDIAN($E79:$G79))))))</f>
        <v/>
      </c>
      <c r="I79" s="91"/>
      <c r="J79" s="92"/>
      <c r="K79" s="92"/>
      <c r="L79" s="92"/>
      <c r="M79" s="92"/>
      <c r="N79" s="92"/>
      <c r="O79" s="92"/>
      <c r="P79" s="92"/>
      <c r="Q79" s="93"/>
      <c r="R79" s="108" t="str">
        <f t="shared" si="2"/>
        <v/>
      </c>
      <c r="S79" s="759"/>
      <c r="T79" s="718"/>
      <c r="U79" s="718"/>
    </row>
    <row r="80" spans="1:21" ht="19.899999999999999" customHeight="1" x14ac:dyDescent="0.2">
      <c r="A80" s="744" t="str">
        <f>IF('Start - jaro'!E29="","","x")</f>
        <v/>
      </c>
      <c r="B80" s="787">
        <v>24</v>
      </c>
      <c r="C80" s="788" t="str">
        <f>IF('Start - jaro'!C29="","",'Start - jaro'!C29)</f>
        <v/>
      </c>
      <c r="D80" s="79" t="s">
        <v>52</v>
      </c>
      <c r="E80" s="82"/>
      <c r="F80" s="83"/>
      <c r="G80" s="173"/>
      <c r="H80" s="179" t="str">
        <f>IF($C80="","",IF(OR($E80="DNF",$F80="DNF",$G80="DNF"),"DNF",IF(OR($E80="NP",$F80="NP",$G80="NP"),"NP",IF(ISERROR(MEDIAN($E80:$G80)),"DNF",IF(COUNT($E80:$G80)&lt;3,MAX($E80:$G80),MEDIAN($E80:$G80))))))</f>
        <v/>
      </c>
      <c r="I80" s="88"/>
      <c r="J80" s="89"/>
      <c r="K80" s="89"/>
      <c r="L80" s="89"/>
      <c r="M80" s="89"/>
      <c r="N80" s="89"/>
      <c r="O80" s="89"/>
      <c r="P80" s="89"/>
      <c r="Q80" s="90"/>
      <c r="R80" s="107" t="str">
        <f t="shared" si="2"/>
        <v/>
      </c>
      <c r="S80" s="758" t="str">
        <f>IF(C80="x","x",IF(C80="","",IF(OR(T80="NP",T80="DNF"),IF(T80="NP",MAX(T$12:T$309)+COUNTIF((T$12:T$309),MAX(T$12:T$309)),MAX(T$12:T$309)+COUNTIF((T$12:T$309),MAX(T$12:T$309))+COUNTIF((T$12:T$309),"NP")),T80)))</f>
        <v/>
      </c>
      <c r="T80" s="718" t="str">
        <f>IF(A80="x","x",IF(C80="","",IF(OR(U80="NP",U80="DNF"),U80,RANK(U80,U$12:U$309,1))))</f>
        <v/>
      </c>
      <c r="U80" s="718" t="str">
        <f>IF(A80="x","x",IF(C80="","",IF(OR(AND(R80="NP",R81="NP"),AND(R80="DNF",R81="DNF")),R80,IF(AND(R80="NP",R81="DNF"),R80,IF(AND(R80="DNF",R81="NP"),R81,MIN(R80,R81))))))</f>
        <v/>
      </c>
    </row>
    <row r="81" spans="1:21" ht="19.899999999999999" customHeight="1" thickBot="1" x14ac:dyDescent="0.25">
      <c r="A81" s="744"/>
      <c r="B81" s="784"/>
      <c r="C81" s="786"/>
      <c r="D81" s="80" t="s">
        <v>53</v>
      </c>
      <c r="E81" s="84"/>
      <c r="F81" s="85"/>
      <c r="G81" s="177"/>
      <c r="H81" s="180" t="str">
        <f>IF($C80="","",IF(OR($E81="DNF",$F81="DNF",$G81="DNF"),"DNF",IF(OR($E81="NP",$F81="NP",$G81="NP"),"NP",IF(ISERROR(MEDIAN($E81:$G81)),"DNF",IF(COUNT($E81:$G81)&lt;3,MAX($E81:$G81),MEDIAN($E81:$G81))))))</f>
        <v/>
      </c>
      <c r="I81" s="91"/>
      <c r="J81" s="92"/>
      <c r="K81" s="92"/>
      <c r="L81" s="92"/>
      <c r="M81" s="92"/>
      <c r="N81" s="92"/>
      <c r="O81" s="92"/>
      <c r="P81" s="92"/>
      <c r="Q81" s="93"/>
      <c r="R81" s="108" t="str">
        <f t="shared" si="2"/>
        <v/>
      </c>
      <c r="S81" s="759"/>
      <c r="T81" s="718"/>
      <c r="U81" s="718"/>
    </row>
    <row r="82" spans="1:21" ht="19.899999999999999" customHeight="1" x14ac:dyDescent="0.2">
      <c r="A82" s="744" t="str">
        <f>IF('Start - jaro'!E30="","","x")</f>
        <v/>
      </c>
      <c r="B82" s="787">
        <v>25</v>
      </c>
      <c r="C82" s="788" t="str">
        <f>IF('Start - jaro'!C30="","",'Start - jaro'!C30)</f>
        <v/>
      </c>
      <c r="D82" s="79" t="s">
        <v>52</v>
      </c>
      <c r="E82" s="82"/>
      <c r="F82" s="83"/>
      <c r="G82" s="173"/>
      <c r="H82" s="179" t="str">
        <f>IF($C82="","",IF(OR($E82="DNF",$F82="DNF",$G82="DNF"),"DNF",IF(OR($E82="NP",$F82="NP",$G82="NP"),"NP",IF(ISERROR(MEDIAN($E82:$G82)),"DNF",IF(COUNT($E82:$G82)&lt;3,MAX($E82:$G82),MEDIAN($E82:$G82))))))</f>
        <v/>
      </c>
      <c r="I82" s="88"/>
      <c r="J82" s="89"/>
      <c r="K82" s="89"/>
      <c r="L82" s="89"/>
      <c r="M82" s="89"/>
      <c r="N82" s="89"/>
      <c r="O82" s="89"/>
      <c r="P82" s="89"/>
      <c r="Q82" s="90"/>
      <c r="R82" s="107" t="str">
        <f t="shared" si="2"/>
        <v/>
      </c>
      <c r="S82" s="758" t="str">
        <f>IF(C82="x","x",IF(C82="","",IF(OR(T82="NP",T82="DNF"),IF(T82="NP",MAX(T$12:T$309)+COUNTIF((T$12:T$309),MAX(T$12:T$309)),MAX(T$12:T$309)+COUNTIF((T$12:T$309),MAX(T$12:T$309))+COUNTIF((T$12:T$309),"NP")),T82)))</f>
        <v/>
      </c>
      <c r="T82" s="718" t="str">
        <f>IF(A82="x","x",IF(C82="","",IF(OR(U82="NP",U82="DNF"),U82,RANK(U82,U$12:U$309,1))))</f>
        <v/>
      </c>
      <c r="U82" s="718" t="str">
        <f>IF(A82="x","x",IF(C82="","",IF(OR(AND(R82="NP",R83="NP"),AND(R82="DNF",R83="DNF")),R82,IF(AND(R82="NP",R83="DNF"),R82,IF(AND(R82="DNF",R83="NP"),R83,MIN(R82,R83))))))</f>
        <v/>
      </c>
    </row>
    <row r="83" spans="1:21" ht="19.899999999999999" customHeight="1" thickBot="1" x14ac:dyDescent="0.25">
      <c r="A83" s="744"/>
      <c r="B83" s="784"/>
      <c r="C83" s="786"/>
      <c r="D83" s="80" t="s">
        <v>53</v>
      </c>
      <c r="E83" s="84"/>
      <c r="F83" s="85"/>
      <c r="G83" s="177"/>
      <c r="H83" s="180" t="str">
        <f>IF($C82="","",IF(OR($E83="DNF",$F83="DNF",$G83="DNF"),"DNF",IF(OR($E83="NP",$F83="NP",$G83="NP"),"NP",IF(ISERROR(MEDIAN($E83:$G83)),"DNF",IF(COUNT($E83:$G83)&lt;3,MAX($E83:$G83),MEDIAN($E83:$G83))))))</f>
        <v/>
      </c>
      <c r="I83" s="91"/>
      <c r="J83" s="92"/>
      <c r="K83" s="92"/>
      <c r="L83" s="92"/>
      <c r="M83" s="92"/>
      <c r="N83" s="92"/>
      <c r="O83" s="92"/>
      <c r="P83" s="92"/>
      <c r="Q83" s="93"/>
      <c r="R83" s="108" t="str">
        <f t="shared" si="2"/>
        <v/>
      </c>
      <c r="S83" s="759"/>
      <c r="T83" s="718"/>
      <c r="U83" s="718"/>
    </row>
    <row r="84" spans="1:21" ht="19.899999999999999" customHeight="1" x14ac:dyDescent="0.2">
      <c r="A84" s="744" t="str">
        <f>IF('Start - jaro'!I6="","","x")</f>
        <v/>
      </c>
      <c r="B84" s="787">
        <v>26</v>
      </c>
      <c r="C84" s="788" t="str">
        <f>IF('Start - jaro'!G6="","",'Start - jaro'!G6)</f>
        <v/>
      </c>
      <c r="D84" s="79" t="s">
        <v>52</v>
      </c>
      <c r="E84" s="82"/>
      <c r="F84" s="83"/>
      <c r="G84" s="173"/>
      <c r="H84" s="179" t="str">
        <f>IF($C84="","",IF(OR($E84="DNF",$F84="DNF",$G84="DNF"),"DNF",IF(OR($E84="NP",$F84="NP",$G84="NP"),"NP",IF(ISERROR(MEDIAN($E84:$G84)),"DNF",IF(COUNT($E84:$G84)&lt;3,MAX($E84:$G84),MEDIAN($E84:$G84))))))</f>
        <v/>
      </c>
      <c r="I84" s="88"/>
      <c r="J84" s="89"/>
      <c r="K84" s="89"/>
      <c r="L84" s="89"/>
      <c r="M84" s="89"/>
      <c r="N84" s="89"/>
      <c r="O84" s="89"/>
      <c r="P84" s="89"/>
      <c r="Q84" s="90"/>
      <c r="R84" s="107" t="str">
        <f t="shared" si="2"/>
        <v/>
      </c>
      <c r="S84" s="758" t="str">
        <f>IF(C84="x","x",IF(C84="","",IF(OR(T84="NP",T84="DNF"),IF(T84="NP",MAX(T$12:T$309)+COUNTIF((T$12:T$309),MAX(T$12:T$309)),MAX(T$12:T$309)+COUNTIF((T$12:T$309),MAX(T$12:T$309))+COUNTIF((T$12:T$309),"NP")),T84)))</f>
        <v/>
      </c>
      <c r="T84" s="718" t="str">
        <f>IF(A84="x","x",IF(C84="","",IF(OR(U84="NP",U84="DNF"),U84,RANK(U84,U$12:U$309,1))))</f>
        <v/>
      </c>
      <c r="U84" s="718" t="str">
        <f>IF(A84="x","x",IF(C84="","",IF(OR(AND(R84="NP",R85="NP"),AND(R84="DNF",R85="DNF")),R84,IF(AND(R84="NP",R85="DNF"),R84,IF(AND(R84="DNF",R85="NP"),R85,MIN(R84,R85))))))</f>
        <v/>
      </c>
    </row>
    <row r="85" spans="1:21" ht="19.899999999999999" customHeight="1" thickBot="1" x14ac:dyDescent="0.25">
      <c r="A85" s="744"/>
      <c r="B85" s="784"/>
      <c r="C85" s="786"/>
      <c r="D85" s="80" t="s">
        <v>53</v>
      </c>
      <c r="E85" s="84"/>
      <c r="F85" s="85"/>
      <c r="G85" s="177"/>
      <c r="H85" s="180" t="str">
        <f>IF($C84="","",IF(OR($E85="DNF",$F85="DNF",$G85="DNF"),"DNF",IF(OR($E85="NP",$F85="NP",$G85="NP"),"NP",IF(ISERROR(MEDIAN($E85:$G85)),"DNF",IF(COUNT($E85:$G85)&lt;3,MAX($E85:$G85),MEDIAN($E85:$G85))))))</f>
        <v/>
      </c>
      <c r="I85" s="91"/>
      <c r="J85" s="92"/>
      <c r="K85" s="92"/>
      <c r="L85" s="92"/>
      <c r="M85" s="92"/>
      <c r="N85" s="92"/>
      <c r="O85" s="92"/>
      <c r="P85" s="92"/>
      <c r="Q85" s="93"/>
      <c r="R85" s="108" t="str">
        <f t="shared" si="2"/>
        <v/>
      </c>
      <c r="S85" s="759"/>
      <c r="T85" s="718"/>
      <c r="U85" s="718"/>
    </row>
    <row r="86" spans="1:21" ht="19.899999999999999" customHeight="1" x14ac:dyDescent="0.2">
      <c r="A86" s="744" t="str">
        <f>IF('Start - jaro'!I7="","","x")</f>
        <v/>
      </c>
      <c r="B86" s="787">
        <v>27</v>
      </c>
      <c r="C86" s="788" t="str">
        <f>IF('Start - jaro'!G7="","",'Start - jaro'!G7)</f>
        <v/>
      </c>
      <c r="D86" s="79" t="s">
        <v>52</v>
      </c>
      <c r="E86" s="82"/>
      <c r="F86" s="83"/>
      <c r="G86" s="173"/>
      <c r="H86" s="179" t="str">
        <f>IF($C86="","",IF(OR($E86="DNF",$F86="DNF",$G86="DNF"),"DNF",IF(OR($E86="NP",$F86="NP",$G86="NP"),"NP",IF(ISERROR(MEDIAN($E86:$G86)),"DNF",IF(COUNT($E86:$G86)&lt;3,MAX($E86:$G86),MEDIAN($E86:$G86))))))</f>
        <v/>
      </c>
      <c r="I86" s="88"/>
      <c r="J86" s="89"/>
      <c r="K86" s="89"/>
      <c r="L86" s="89"/>
      <c r="M86" s="89"/>
      <c r="N86" s="89"/>
      <c r="O86" s="89"/>
      <c r="P86" s="89"/>
      <c r="Q86" s="90"/>
      <c r="R86" s="107" t="str">
        <f t="shared" si="2"/>
        <v/>
      </c>
      <c r="S86" s="758" t="str">
        <f>IF(C86="x","x",IF(C86="","",IF(OR(T86="NP",T86="DNF"),IF(T86="NP",MAX(T$12:T$309)+COUNTIF((T$12:T$309),MAX(T$12:T$309)),MAX(T$12:T$309)+COUNTIF((T$12:T$309),MAX(T$12:T$309))+COUNTIF((T$12:T$309),"NP")),T86)))</f>
        <v/>
      </c>
      <c r="T86" s="718" t="str">
        <f>IF(A86="x","x",IF(C86="","",IF(OR(U86="NP",U86="DNF"),U86,RANK(U86,U$12:U$309,1))))</f>
        <v/>
      </c>
      <c r="U86" s="718" t="str">
        <f>IF(A86="x","x",IF(C86="","",IF(OR(AND(R86="NP",R87="NP"),AND(R86="DNF",R87="DNF")),R86,IF(AND(R86="NP",R87="DNF"),R86,IF(AND(R86="DNF",R87="NP"),R87,MIN(R86,R87))))))</f>
        <v/>
      </c>
    </row>
    <row r="87" spans="1:21" ht="19.899999999999999" customHeight="1" thickBot="1" x14ac:dyDescent="0.25">
      <c r="A87" s="744"/>
      <c r="B87" s="784"/>
      <c r="C87" s="786"/>
      <c r="D87" s="80" t="s">
        <v>53</v>
      </c>
      <c r="E87" s="84"/>
      <c r="F87" s="85"/>
      <c r="G87" s="177"/>
      <c r="H87" s="180" t="str">
        <f>IF($C86="","",IF(OR($E87="DNF",$F87="DNF",$G87="DNF"),"DNF",IF(OR($E87="NP",$F87="NP",$G87="NP"),"NP",IF(ISERROR(MEDIAN($E87:$G87)),"DNF",IF(COUNT($E87:$G87)&lt;3,MAX($E87:$G87),MEDIAN($E87:$G87))))))</f>
        <v/>
      </c>
      <c r="I87" s="91"/>
      <c r="J87" s="92"/>
      <c r="K87" s="92"/>
      <c r="L87" s="92"/>
      <c r="M87" s="92"/>
      <c r="N87" s="92"/>
      <c r="O87" s="92"/>
      <c r="P87" s="92"/>
      <c r="Q87" s="93"/>
      <c r="R87" s="108" t="str">
        <f t="shared" si="2"/>
        <v/>
      </c>
      <c r="S87" s="759"/>
      <c r="T87" s="718"/>
      <c r="U87" s="718"/>
    </row>
    <row r="88" spans="1:21" ht="19.899999999999999" customHeight="1" x14ac:dyDescent="0.2">
      <c r="A88" s="744" t="str">
        <f>IF('Start - jaro'!I8="","","x")</f>
        <v/>
      </c>
      <c r="B88" s="787">
        <v>28</v>
      </c>
      <c r="C88" s="788" t="str">
        <f>IF('Start - jaro'!G8="","",'Start - jaro'!G8)</f>
        <v/>
      </c>
      <c r="D88" s="79" t="s">
        <v>52</v>
      </c>
      <c r="E88" s="82"/>
      <c r="F88" s="83"/>
      <c r="G88" s="173"/>
      <c r="H88" s="179" t="str">
        <f>IF($C88="","",IF(OR($E88="DNF",$F88="DNF",$G88="DNF"),"DNF",IF(OR($E88="NP",$F88="NP",$G88="NP"),"NP",IF(ISERROR(MEDIAN($E88:$G88)),"DNF",IF(COUNT($E88:$G88)&lt;3,MAX($E88:$G88),MEDIAN($E88:$G88))))))</f>
        <v/>
      </c>
      <c r="I88" s="88"/>
      <c r="J88" s="89"/>
      <c r="K88" s="89"/>
      <c r="L88" s="89"/>
      <c r="M88" s="89"/>
      <c r="N88" s="89"/>
      <c r="O88" s="89"/>
      <c r="P88" s="89"/>
      <c r="Q88" s="90"/>
      <c r="R88" s="107" t="str">
        <f t="shared" si="2"/>
        <v/>
      </c>
      <c r="S88" s="758" t="str">
        <f>IF(C88="x","x",IF(C88="","",IF(OR(T88="NP",T88="DNF"),IF(T88="NP",MAX(T$12:T$309)+COUNTIF((T$12:T$309),MAX(T$12:T$309)),MAX(T$12:T$309)+COUNTIF((T$12:T$309),MAX(T$12:T$309))+COUNTIF((T$12:T$309),"NP")),T88)))</f>
        <v/>
      </c>
      <c r="T88" s="718" t="str">
        <f>IF(A88="x","x",IF(C88="","",IF(OR(U88="NP",U88="DNF"),U88,RANK(U88,U$12:U$309,1))))</f>
        <v/>
      </c>
      <c r="U88" s="718" t="str">
        <f>IF(A88="x","x",IF(C88="","",IF(OR(AND(R88="NP",R89="NP"),AND(R88="DNF",R89="DNF")),R88,IF(AND(R88="NP",R89="DNF"),R88,IF(AND(R88="DNF",R89="NP"),R89,MIN(R88,R89))))))</f>
        <v/>
      </c>
    </row>
    <row r="89" spans="1:21" ht="19.899999999999999" customHeight="1" thickBot="1" x14ac:dyDescent="0.25">
      <c r="A89" s="744"/>
      <c r="B89" s="784"/>
      <c r="C89" s="786"/>
      <c r="D89" s="80" t="s">
        <v>53</v>
      </c>
      <c r="E89" s="84"/>
      <c r="F89" s="85"/>
      <c r="G89" s="177"/>
      <c r="H89" s="180" t="str">
        <f>IF($C88="","",IF(OR($E89="DNF",$F89="DNF",$G89="DNF"),"DNF",IF(OR($E89="NP",$F89="NP",$G89="NP"),"NP",IF(ISERROR(MEDIAN($E89:$G89)),"DNF",IF(COUNT($E89:$G89)&lt;3,MAX($E89:$G89),MEDIAN($E89:$G89))))))</f>
        <v/>
      </c>
      <c r="I89" s="91"/>
      <c r="J89" s="92"/>
      <c r="K89" s="92"/>
      <c r="L89" s="92"/>
      <c r="M89" s="92"/>
      <c r="N89" s="92"/>
      <c r="O89" s="92"/>
      <c r="P89" s="92"/>
      <c r="Q89" s="93"/>
      <c r="R89" s="108" t="str">
        <f t="shared" si="2"/>
        <v/>
      </c>
      <c r="S89" s="759"/>
      <c r="T89" s="718"/>
      <c r="U89" s="718"/>
    </row>
    <row r="90" spans="1:21" ht="19.899999999999999" customHeight="1" x14ac:dyDescent="0.2">
      <c r="A90" s="744" t="str">
        <f>IF('Start - jaro'!I9="","","x")</f>
        <v/>
      </c>
      <c r="B90" s="787">
        <v>29</v>
      </c>
      <c r="C90" s="788" t="str">
        <f>IF('Start - jaro'!G9="","",'Start - jaro'!G9)</f>
        <v/>
      </c>
      <c r="D90" s="79" t="s">
        <v>52</v>
      </c>
      <c r="E90" s="82"/>
      <c r="F90" s="83"/>
      <c r="G90" s="173"/>
      <c r="H90" s="179" t="str">
        <f>IF($C90="","",IF(OR($E90="DNF",$F90="DNF",$G90="DNF"),"DNF",IF(OR($E90="NP",$F90="NP",$G90="NP"),"NP",IF(ISERROR(MEDIAN($E90:$G90)),"DNF",IF(COUNT($E90:$G90)&lt;3,MAX($E90:$G90),MEDIAN($E90:$G90))))))</f>
        <v/>
      </c>
      <c r="I90" s="88"/>
      <c r="J90" s="89"/>
      <c r="K90" s="89"/>
      <c r="L90" s="89"/>
      <c r="M90" s="89"/>
      <c r="N90" s="89"/>
      <c r="O90" s="89"/>
      <c r="P90" s="89"/>
      <c r="Q90" s="90"/>
      <c r="R90" s="107" t="str">
        <f t="shared" si="2"/>
        <v/>
      </c>
      <c r="S90" s="758" t="str">
        <f>IF(C90="x","x",IF(C90="","",IF(OR(T90="NP",T90="DNF"),IF(T90="NP",MAX(T$12:T$309)+COUNTIF((T$12:T$309),MAX(T$12:T$309)),MAX(T$12:T$309)+COUNTIF((T$12:T$309),MAX(T$12:T$309))+COUNTIF((T$12:T$309),"NP")),T90)))</f>
        <v/>
      </c>
      <c r="T90" s="718" t="str">
        <f>IF(A90="x","x",IF(C90="","",IF(OR(U90="NP",U90="DNF"),U90,RANK(U90,U$12:U$309,1))))</f>
        <v/>
      </c>
      <c r="U90" s="718" t="str">
        <f>IF(A90="x","x",IF(C90="","",IF(OR(AND(R90="NP",R91="NP"),AND(R90="DNF",R91="DNF")),R90,IF(AND(R90="NP",R91="DNF"),R90,IF(AND(R90="DNF",R91="NP"),R91,MIN(R90,R91))))))</f>
        <v/>
      </c>
    </row>
    <row r="91" spans="1:21" ht="19.899999999999999" customHeight="1" thickBot="1" x14ac:dyDescent="0.25">
      <c r="A91" s="744"/>
      <c r="B91" s="784"/>
      <c r="C91" s="786"/>
      <c r="D91" s="80" t="s">
        <v>53</v>
      </c>
      <c r="E91" s="84"/>
      <c r="F91" s="85"/>
      <c r="G91" s="177"/>
      <c r="H91" s="180" t="str">
        <f>IF($C90="","",IF(OR($E91="DNF",$F91="DNF",$G91="DNF"),"DNF",IF(OR($E91="NP",$F91="NP",$G91="NP"),"NP",IF(ISERROR(MEDIAN($E91:$G91)),"DNF",IF(COUNT($E91:$G91)&lt;3,MAX($E91:$G91),MEDIAN($E91:$G91))))))</f>
        <v/>
      </c>
      <c r="I91" s="91"/>
      <c r="J91" s="92"/>
      <c r="K91" s="92"/>
      <c r="L91" s="92"/>
      <c r="M91" s="92"/>
      <c r="N91" s="92"/>
      <c r="O91" s="92"/>
      <c r="P91" s="92"/>
      <c r="Q91" s="93"/>
      <c r="R91" s="108" t="str">
        <f t="shared" si="2"/>
        <v/>
      </c>
      <c r="S91" s="759"/>
      <c r="T91" s="718"/>
      <c r="U91" s="718"/>
    </row>
    <row r="92" spans="1:21" ht="19.899999999999999" customHeight="1" x14ac:dyDescent="0.2">
      <c r="A92" s="744" t="str">
        <f>IF('Start - jaro'!I10="","","x")</f>
        <v/>
      </c>
      <c r="B92" s="783">
        <v>30</v>
      </c>
      <c r="C92" s="785" t="str">
        <f>IF('Start - jaro'!G10="","",'Start - jaro'!G10)</f>
        <v/>
      </c>
      <c r="D92" s="81" t="s">
        <v>52</v>
      </c>
      <c r="E92" s="86"/>
      <c r="F92" s="87"/>
      <c r="G92" s="178"/>
      <c r="H92" s="179" t="str">
        <f>IF($C92="","",IF(OR($E92="DNF",$F92="DNF",$G92="DNF"),"DNF",IF(OR($E92="NP",$F92="NP",$G92="NP"),"NP",IF(ISERROR(MEDIAN($E92:$G92)),"DNF",IF(COUNT($E92:$G92)&lt;3,MAX($E92:$G92),MEDIAN($E92:$G92))))))</f>
        <v/>
      </c>
      <c r="I92" s="94"/>
      <c r="J92" s="95"/>
      <c r="K92" s="95"/>
      <c r="L92" s="95"/>
      <c r="M92" s="95"/>
      <c r="N92" s="95"/>
      <c r="O92" s="95"/>
      <c r="P92" s="95"/>
      <c r="Q92" s="96"/>
      <c r="R92" s="107" t="str">
        <f t="shared" si="2"/>
        <v/>
      </c>
      <c r="S92" s="758" t="str">
        <f>IF(C92="x","x",IF(C92="","",IF(OR(T92="NP",T92="DNF"),IF(T92="NP",MAX(T$12:T$309)+COUNTIF((T$12:T$309),MAX(T$12:T$309)),MAX(T$12:T$309)+COUNTIF((T$12:T$309),MAX(T$12:T$309))+COUNTIF((T$12:T$309),"NP")),T92)))</f>
        <v/>
      </c>
      <c r="T92" s="718" t="str">
        <f>IF(A92="x","x",IF(C92="","",IF(OR(U92="NP",U92="DNF"),U92,RANK(U92,U$12:U$309,1))))</f>
        <v/>
      </c>
      <c r="U92" s="718" t="str">
        <f>IF(A92="x","x",IF(C92="","",IF(OR(AND(R92="NP",R93="NP"),AND(R92="DNF",R93="DNF")),R92,IF(AND(R92="NP",R93="DNF"),R92,IF(AND(R92="DNF",R93="NP"),R93,MIN(R92,R93))))))</f>
        <v/>
      </c>
    </row>
    <row r="93" spans="1:21" ht="19.899999999999999" customHeight="1" thickBot="1" x14ac:dyDescent="0.25">
      <c r="A93" s="744"/>
      <c r="B93" s="784"/>
      <c r="C93" s="786"/>
      <c r="D93" s="80" t="s">
        <v>53</v>
      </c>
      <c r="E93" s="84"/>
      <c r="F93" s="85"/>
      <c r="G93" s="177"/>
      <c r="H93" s="180" t="str">
        <f>IF($C92="","",IF(OR($E93="DNF",$F93="DNF",$G93="DNF"),"DNF",IF(OR($E93="NP",$F93="NP",$G93="NP"),"NP",IF(ISERROR(MEDIAN($E93:$G93)),"DNF",IF(COUNT($E93:$G93)&lt;3,MAX($E93:$G93),MEDIAN($E93:$G93))))))</f>
        <v/>
      </c>
      <c r="I93" s="91"/>
      <c r="J93" s="92"/>
      <c r="K93" s="92"/>
      <c r="L93" s="92"/>
      <c r="M93" s="92"/>
      <c r="N93" s="92"/>
      <c r="O93" s="92"/>
      <c r="P93" s="92"/>
      <c r="Q93" s="93"/>
      <c r="R93" s="108" t="str">
        <f t="shared" si="2"/>
        <v/>
      </c>
      <c r="S93" s="759"/>
      <c r="T93" s="718"/>
      <c r="U93" s="718"/>
    </row>
    <row r="94" spans="1:21" ht="15" customHeight="1" x14ac:dyDescent="0.2">
      <c r="B94" s="745" t="s">
        <v>32</v>
      </c>
      <c r="C94" s="746"/>
      <c r="D94" s="746"/>
      <c r="E94" s="746"/>
      <c r="F94" s="746"/>
      <c r="G94" s="746"/>
      <c r="H94" s="746"/>
      <c r="I94" s="746"/>
      <c r="J94" s="746"/>
      <c r="K94" s="746"/>
      <c r="L94" s="746"/>
      <c r="M94" s="746"/>
      <c r="N94" s="746"/>
      <c r="O94" s="749"/>
      <c r="P94" s="749"/>
      <c r="Q94" s="749"/>
      <c r="R94" s="749"/>
      <c r="S94" s="750"/>
    </row>
    <row r="95" spans="1:21" ht="15" customHeight="1" x14ac:dyDescent="0.2">
      <c r="B95" s="747"/>
      <c r="C95" s="748"/>
      <c r="D95" s="748"/>
      <c r="E95" s="748"/>
      <c r="F95" s="748"/>
      <c r="G95" s="748"/>
      <c r="H95" s="748"/>
      <c r="I95" s="748"/>
      <c r="J95" s="748"/>
      <c r="K95" s="748"/>
      <c r="L95" s="748"/>
      <c r="M95" s="748"/>
      <c r="N95" s="748"/>
      <c r="O95" s="751"/>
      <c r="P95" s="751"/>
      <c r="Q95" s="751"/>
      <c r="R95" s="751"/>
      <c r="S95" s="752"/>
    </row>
    <row r="96" spans="1:21" ht="15" customHeight="1" x14ac:dyDescent="0.2">
      <c r="B96" s="747"/>
      <c r="C96" s="748"/>
      <c r="D96" s="748"/>
      <c r="E96" s="748"/>
      <c r="F96" s="748"/>
      <c r="G96" s="748"/>
      <c r="H96" s="748"/>
      <c r="I96" s="748"/>
      <c r="J96" s="748"/>
      <c r="K96" s="748"/>
      <c r="L96" s="748"/>
      <c r="M96" s="748"/>
      <c r="N96" s="748"/>
      <c r="O96" s="751"/>
      <c r="P96" s="751"/>
      <c r="Q96" s="751"/>
      <c r="R96" s="751"/>
      <c r="S96" s="752"/>
    </row>
    <row r="97" spans="1:21" ht="19.899999999999999" customHeight="1" thickBot="1" x14ac:dyDescent="0.25">
      <c r="B97" s="825" t="s">
        <v>91</v>
      </c>
      <c r="C97" s="826"/>
      <c r="D97" s="826"/>
      <c r="E97" s="826"/>
      <c r="F97" s="826"/>
      <c r="G97" s="826"/>
      <c r="H97" s="826"/>
      <c r="I97" s="826"/>
      <c r="J97" s="826"/>
      <c r="K97" s="826"/>
      <c r="L97" s="826"/>
      <c r="M97" s="826"/>
      <c r="N97" s="827"/>
      <c r="O97" s="817"/>
      <c r="P97" s="817"/>
      <c r="Q97" s="817"/>
      <c r="R97" s="817"/>
      <c r="S97" s="818"/>
    </row>
    <row r="98" spans="1:21" ht="15" customHeight="1" x14ac:dyDescent="0.2">
      <c r="B98" s="828" t="s">
        <v>31</v>
      </c>
      <c r="C98" s="829"/>
      <c r="D98" s="830"/>
      <c r="E98" s="831" t="s">
        <v>33</v>
      </c>
      <c r="F98" s="832"/>
      <c r="G98" s="832"/>
      <c r="H98" s="769"/>
      <c r="I98" s="833" t="s">
        <v>71</v>
      </c>
      <c r="J98" s="834"/>
      <c r="K98" s="834"/>
      <c r="L98" s="834"/>
      <c r="M98" s="834"/>
      <c r="N98" s="834"/>
      <c r="O98" s="834"/>
      <c r="P98" s="834"/>
      <c r="Q98" s="835"/>
      <c r="R98" s="836" t="s">
        <v>35</v>
      </c>
      <c r="S98" s="837"/>
    </row>
    <row r="99" spans="1:21" ht="15" customHeight="1" x14ac:dyDescent="0.2">
      <c r="B99" s="732"/>
      <c r="C99" s="733"/>
      <c r="D99" s="734"/>
      <c r="E99" s="767"/>
      <c r="F99" s="832"/>
      <c r="G99" s="832"/>
      <c r="H99" s="769"/>
      <c r="I99" s="869" t="s">
        <v>72</v>
      </c>
      <c r="J99" s="873" t="s">
        <v>64</v>
      </c>
      <c r="K99" s="875" t="s">
        <v>61</v>
      </c>
      <c r="L99" s="871" t="s">
        <v>65</v>
      </c>
      <c r="M99" s="873" t="s">
        <v>66</v>
      </c>
      <c r="N99" s="871" t="s">
        <v>67</v>
      </c>
      <c r="O99" s="871" t="s">
        <v>62</v>
      </c>
      <c r="P99" s="871" t="s">
        <v>73</v>
      </c>
      <c r="Q99" s="871" t="s">
        <v>63</v>
      </c>
      <c r="R99" s="760"/>
      <c r="S99" s="719"/>
    </row>
    <row r="100" spans="1:21" ht="15" customHeight="1" x14ac:dyDescent="0.2">
      <c r="B100" s="732"/>
      <c r="C100" s="733"/>
      <c r="D100" s="734"/>
      <c r="E100" s="770"/>
      <c r="F100" s="771"/>
      <c r="G100" s="771"/>
      <c r="H100" s="772"/>
      <c r="I100" s="869"/>
      <c r="J100" s="873"/>
      <c r="K100" s="875"/>
      <c r="L100" s="871"/>
      <c r="M100" s="873"/>
      <c r="N100" s="871"/>
      <c r="O100" s="871"/>
      <c r="P100" s="871"/>
      <c r="Q100" s="871"/>
      <c r="R100" s="725" t="s">
        <v>43</v>
      </c>
      <c r="S100" s="727" t="s">
        <v>44</v>
      </c>
    </row>
    <row r="101" spans="1:21" ht="15" customHeight="1" x14ac:dyDescent="0.2">
      <c r="B101" s="853" t="str">
        <f>"KATEGORIE: "&amp;'Start - podzim'!$N$2</f>
        <v>KATEGORIE: STARŠÍ</v>
      </c>
      <c r="C101" s="854"/>
      <c r="D101" s="855"/>
      <c r="E101" s="725" t="s">
        <v>45</v>
      </c>
      <c r="F101" s="721" t="s">
        <v>46</v>
      </c>
      <c r="G101" s="721" t="s">
        <v>47</v>
      </c>
      <c r="H101" s="727" t="s">
        <v>48</v>
      </c>
      <c r="I101" s="869"/>
      <c r="J101" s="873"/>
      <c r="K101" s="875"/>
      <c r="L101" s="871"/>
      <c r="M101" s="873"/>
      <c r="N101" s="871"/>
      <c r="O101" s="871"/>
      <c r="P101" s="871"/>
      <c r="Q101" s="871"/>
      <c r="R101" s="725"/>
      <c r="S101" s="727"/>
    </row>
    <row r="102" spans="1:21" ht="15" customHeight="1" x14ac:dyDescent="0.2">
      <c r="B102" s="856"/>
      <c r="C102" s="857"/>
      <c r="D102" s="858"/>
      <c r="E102" s="725"/>
      <c r="F102" s="721"/>
      <c r="G102" s="721"/>
      <c r="H102" s="727"/>
      <c r="I102" s="869"/>
      <c r="J102" s="873"/>
      <c r="K102" s="875"/>
      <c r="L102" s="871"/>
      <c r="M102" s="873"/>
      <c r="N102" s="871"/>
      <c r="O102" s="871"/>
      <c r="P102" s="871"/>
      <c r="Q102" s="871"/>
      <c r="R102" s="725"/>
      <c r="S102" s="727"/>
    </row>
    <row r="103" spans="1:21" ht="16.899999999999999" customHeight="1" x14ac:dyDescent="0.2">
      <c r="B103" s="760" t="s">
        <v>49</v>
      </c>
      <c r="C103" s="762" t="s">
        <v>50</v>
      </c>
      <c r="D103" s="719" t="s">
        <v>51</v>
      </c>
      <c r="E103" s="725"/>
      <c r="F103" s="721"/>
      <c r="G103" s="721"/>
      <c r="H103" s="727"/>
      <c r="I103" s="869"/>
      <c r="J103" s="873"/>
      <c r="K103" s="875"/>
      <c r="L103" s="871"/>
      <c r="M103" s="873"/>
      <c r="N103" s="871"/>
      <c r="O103" s="871"/>
      <c r="P103" s="871"/>
      <c r="Q103" s="871"/>
      <c r="R103" s="725"/>
      <c r="S103" s="727"/>
    </row>
    <row r="104" spans="1:21" ht="16.899999999999999" customHeight="1" thickBot="1" x14ac:dyDescent="0.25">
      <c r="B104" s="761"/>
      <c r="C104" s="763"/>
      <c r="D104" s="720"/>
      <c r="E104" s="726"/>
      <c r="F104" s="722"/>
      <c r="G104" s="722"/>
      <c r="H104" s="728"/>
      <c r="I104" s="870"/>
      <c r="J104" s="874"/>
      <c r="K104" s="876"/>
      <c r="L104" s="872"/>
      <c r="M104" s="874"/>
      <c r="N104" s="872"/>
      <c r="O104" s="872"/>
      <c r="P104" s="872"/>
      <c r="Q104" s="872"/>
      <c r="R104" s="726"/>
      <c r="S104" s="728"/>
    </row>
    <row r="105" spans="1:21" ht="19.899999999999999" customHeight="1" x14ac:dyDescent="0.2">
      <c r="A105" s="744" t="str">
        <f>IF('Start - jaro'!I11="","","x")</f>
        <v/>
      </c>
      <c r="B105" s="787">
        <v>31</v>
      </c>
      <c r="C105" s="756" t="str">
        <f>IF('Start - jaro'!G11="","",'Start - jaro'!G11)</f>
        <v/>
      </c>
      <c r="D105" s="79" t="s">
        <v>52</v>
      </c>
      <c r="E105" s="82"/>
      <c r="F105" s="83"/>
      <c r="G105" s="173"/>
      <c r="H105" s="179" t="str">
        <f>IF($C105="","",IF(OR($E105="DNF",$F105="DNF",$G105="DNF"),"DNF",IF(OR($E105="NP",$F105="NP",$G105="NP"),"NP",IF(ISERROR(MEDIAN($E105:$G105)),"DNF",IF(COUNT($E105:$G105)&lt;3,MAX($E105:$G105),MEDIAN($E105:$G105))))))</f>
        <v/>
      </c>
      <c r="I105" s="88"/>
      <c r="J105" s="89"/>
      <c r="K105" s="89"/>
      <c r="L105" s="89"/>
      <c r="M105" s="89"/>
      <c r="N105" s="89"/>
      <c r="O105" s="89"/>
      <c r="P105" s="89"/>
      <c r="Q105" s="90"/>
      <c r="R105" s="107" t="str">
        <f t="shared" ref="R105:R124" si="3">IF(H105="","",IF(H105="NP","NP",IF(H105="DNF","DNF",SUM(I105:Q105)+H105)))</f>
        <v/>
      </c>
      <c r="S105" s="758" t="str">
        <f>IF(C105="x","x",IF(C105="","",IF(OR(T105="NP",T105="DNF"),IF(T105="NP",MAX(T$12:T$309)+COUNTIF((T$12:T$309),MAX(T$12:T$309)),MAX(T$12:T$309)+COUNTIF((T$12:T$309),MAX(T$12:T$309))+COUNTIF((T$12:T$309),"NP")),T105)))</f>
        <v/>
      </c>
      <c r="T105" s="718" t="str">
        <f>IF(A105="x","x",IF(C105="","",IF(OR(U105="NP",U105="DNF"),U105,RANK(U105,U$12:U$309,1))))</f>
        <v/>
      </c>
      <c r="U105" s="718" t="str">
        <f>IF(A105="x","x",IF(C105="","",IF(OR(AND(R105="NP",R106="NP"),AND(R105="DNF",R106="DNF")),R105,IF(AND(R105="NP",R106="DNF"),R105,IF(AND(R105="DNF",R106="NP"),R106,MIN(R105,R106))))))</f>
        <v/>
      </c>
    </row>
    <row r="106" spans="1:21" ht="19.899999999999999" customHeight="1" thickBot="1" x14ac:dyDescent="0.25">
      <c r="A106" s="744"/>
      <c r="B106" s="784"/>
      <c r="C106" s="757"/>
      <c r="D106" s="80" t="s">
        <v>53</v>
      </c>
      <c r="E106" s="84"/>
      <c r="F106" s="85"/>
      <c r="G106" s="177"/>
      <c r="H106" s="180" t="str">
        <f>IF($C105="","",IF(OR($E106="DNF",$F106="DNF",$G106="DNF"),"DNF",IF(OR($E106="NP",$F106="NP",$G106="NP"),"NP",IF(ISERROR(MEDIAN($E106:$G106)),"DNF",IF(COUNT($E106:$G106)&lt;3,MAX($E106:$G106),MEDIAN($E106:$G106))))))</f>
        <v/>
      </c>
      <c r="I106" s="91"/>
      <c r="J106" s="92"/>
      <c r="K106" s="92"/>
      <c r="L106" s="92"/>
      <c r="M106" s="92"/>
      <c r="N106" s="92"/>
      <c r="O106" s="92"/>
      <c r="P106" s="92"/>
      <c r="Q106" s="93"/>
      <c r="R106" s="108" t="str">
        <f t="shared" si="3"/>
        <v/>
      </c>
      <c r="S106" s="759"/>
      <c r="T106" s="718"/>
      <c r="U106" s="718"/>
    </row>
    <row r="107" spans="1:21" ht="19.899999999999999" customHeight="1" x14ac:dyDescent="0.2">
      <c r="A107" s="744" t="str">
        <f>IF('Start - jaro'!I12="","","x")</f>
        <v/>
      </c>
      <c r="B107" s="787">
        <v>32</v>
      </c>
      <c r="C107" s="788" t="str">
        <f>IF('Start - jaro'!G12="","",'Start - jaro'!G12)</f>
        <v/>
      </c>
      <c r="D107" s="79" t="s">
        <v>52</v>
      </c>
      <c r="E107" s="82"/>
      <c r="F107" s="83"/>
      <c r="G107" s="173"/>
      <c r="H107" s="179" t="str">
        <f>IF($C107="","",IF(OR($E107="DNF",$F107="DNF",$G107="DNF"),"DNF",IF(OR($E107="NP",$F107="NP",$G107="NP"),"NP",IF(ISERROR(MEDIAN($E107:$G107)),"DNF",IF(COUNT($E107:$G107)&lt;3,MAX($E107:$G107),MEDIAN($E107:$G107))))))</f>
        <v/>
      </c>
      <c r="I107" s="88"/>
      <c r="J107" s="89"/>
      <c r="K107" s="89"/>
      <c r="L107" s="89"/>
      <c r="M107" s="89"/>
      <c r="N107" s="89"/>
      <c r="O107" s="89"/>
      <c r="P107" s="89"/>
      <c r="Q107" s="90"/>
      <c r="R107" s="107" t="str">
        <f t="shared" si="3"/>
        <v/>
      </c>
      <c r="S107" s="758" t="str">
        <f>IF(C107="x","x",IF(C107="","",IF(OR(T107="NP",T107="DNF"),IF(T107="NP",MAX(T$12:T$309)+COUNTIF((T$12:T$309),MAX(T$12:T$309)),MAX(T$12:T$309)+COUNTIF((T$12:T$309),MAX(T$12:T$309))+COUNTIF((T$12:T$309),"NP")),T107)))</f>
        <v/>
      </c>
      <c r="T107" s="718" t="str">
        <f>IF(A107="x","x",IF(C107="","",IF(OR(U107="NP",U107="DNF"),U107,RANK(U107,U$12:U$309,1))))</f>
        <v/>
      </c>
      <c r="U107" s="718" t="str">
        <f>IF(A107="x","x",IF(C107="","",IF(OR(AND(R107="NP",R108="NP"),AND(R107="DNF",R108="DNF")),R107,IF(AND(R107="NP",R108="DNF"),R107,IF(AND(R107="DNF",R108="NP"),R108,MIN(R107,R108))))))</f>
        <v/>
      </c>
    </row>
    <row r="108" spans="1:21" ht="19.899999999999999" customHeight="1" thickBot="1" x14ac:dyDescent="0.25">
      <c r="A108" s="744"/>
      <c r="B108" s="784"/>
      <c r="C108" s="786"/>
      <c r="D108" s="80" t="s">
        <v>53</v>
      </c>
      <c r="E108" s="84"/>
      <c r="F108" s="85"/>
      <c r="G108" s="177"/>
      <c r="H108" s="180" t="str">
        <f>IF($C107="","",IF(OR($E108="DNF",$F108="DNF",$G108="DNF"),"DNF",IF(OR($E108="NP",$F108="NP",$G108="NP"),"NP",IF(ISERROR(MEDIAN($E108:$G108)),"DNF",IF(COUNT($E108:$G108)&lt;3,MAX($E108:$G108),MEDIAN($E108:$G108))))))</f>
        <v/>
      </c>
      <c r="I108" s="91"/>
      <c r="J108" s="92"/>
      <c r="K108" s="92"/>
      <c r="L108" s="92"/>
      <c r="M108" s="92"/>
      <c r="N108" s="92"/>
      <c r="O108" s="92"/>
      <c r="P108" s="92"/>
      <c r="Q108" s="93"/>
      <c r="R108" s="108" t="str">
        <f t="shared" si="3"/>
        <v/>
      </c>
      <c r="S108" s="759"/>
      <c r="T108" s="718"/>
      <c r="U108" s="718"/>
    </row>
    <row r="109" spans="1:21" ht="19.899999999999999" customHeight="1" x14ac:dyDescent="0.2">
      <c r="A109" s="744" t="str">
        <f>IF('Start - jaro'!I13="","","x")</f>
        <v/>
      </c>
      <c r="B109" s="787">
        <v>33</v>
      </c>
      <c r="C109" s="788" t="str">
        <f>IF('Start - jaro'!G13="","",'Start - jaro'!G13)</f>
        <v/>
      </c>
      <c r="D109" s="79" t="s">
        <v>52</v>
      </c>
      <c r="E109" s="82"/>
      <c r="F109" s="83"/>
      <c r="G109" s="173"/>
      <c r="H109" s="179" t="str">
        <f>IF($C109="","",IF(OR($E109="DNF",$F109="DNF",$G109="DNF"),"DNF",IF(OR($E109="NP",$F109="NP",$G109="NP"),"NP",IF(ISERROR(MEDIAN($E109:$G109)),"DNF",IF(COUNT($E109:$G109)&lt;3,MAX($E109:$G109),MEDIAN($E109:$G109))))))</f>
        <v/>
      </c>
      <c r="I109" s="88"/>
      <c r="J109" s="89"/>
      <c r="K109" s="89"/>
      <c r="L109" s="89"/>
      <c r="M109" s="89"/>
      <c r="N109" s="89"/>
      <c r="O109" s="89"/>
      <c r="P109" s="89"/>
      <c r="Q109" s="90"/>
      <c r="R109" s="107" t="str">
        <f t="shared" si="3"/>
        <v/>
      </c>
      <c r="S109" s="758" t="str">
        <f>IF(C109="x","x",IF(C109="","",IF(OR(T109="NP",T109="DNF"),IF(T109="NP",MAX(T$12:T$309)+COUNTIF((T$12:T$309),MAX(T$12:T$309)),MAX(T$12:T$309)+COUNTIF((T$12:T$309),MAX(T$12:T$309))+COUNTIF((T$12:T$309),"NP")),T109)))</f>
        <v/>
      </c>
      <c r="T109" s="718" t="str">
        <f>IF(A109="x","x",IF(C109="","",IF(OR(U109="NP",U109="DNF"),U109,RANK(U109,U$12:U$309,1))))</f>
        <v/>
      </c>
      <c r="U109" s="718" t="str">
        <f>IF(A109="x","x",IF(C109="","",IF(OR(AND(R109="NP",R110="NP"),AND(R109="DNF",R110="DNF")),R109,IF(AND(R109="NP",R110="DNF"),R109,IF(AND(R109="DNF",R110="NP"),R110,MIN(R109,R110))))))</f>
        <v/>
      </c>
    </row>
    <row r="110" spans="1:21" ht="19.899999999999999" customHeight="1" thickBot="1" x14ac:dyDescent="0.25">
      <c r="A110" s="744"/>
      <c r="B110" s="784"/>
      <c r="C110" s="786"/>
      <c r="D110" s="80" t="s">
        <v>53</v>
      </c>
      <c r="E110" s="84"/>
      <c r="F110" s="85"/>
      <c r="G110" s="177"/>
      <c r="H110" s="180" t="str">
        <f>IF($C109="","",IF(OR($E110="DNF",$F110="DNF",$G110="DNF"),"DNF",IF(OR($E110="NP",$F110="NP",$G110="NP"),"NP",IF(ISERROR(MEDIAN($E110:$G110)),"DNF",IF(COUNT($E110:$G110)&lt;3,MAX($E110:$G110),MEDIAN($E110:$G110))))))</f>
        <v/>
      </c>
      <c r="I110" s="91"/>
      <c r="J110" s="92"/>
      <c r="K110" s="92"/>
      <c r="L110" s="92"/>
      <c r="M110" s="92"/>
      <c r="N110" s="92"/>
      <c r="O110" s="92"/>
      <c r="P110" s="92"/>
      <c r="Q110" s="93"/>
      <c r="R110" s="108" t="str">
        <f t="shared" si="3"/>
        <v/>
      </c>
      <c r="S110" s="759"/>
      <c r="T110" s="718"/>
      <c r="U110" s="718"/>
    </row>
    <row r="111" spans="1:21" ht="19.899999999999999" customHeight="1" x14ac:dyDescent="0.2">
      <c r="A111" s="744" t="str">
        <f>IF('Start - jaro'!I14="","","x")</f>
        <v/>
      </c>
      <c r="B111" s="787">
        <v>34</v>
      </c>
      <c r="C111" s="788" t="str">
        <f>IF('Start - jaro'!G14="","",'Start - jaro'!G14)</f>
        <v/>
      </c>
      <c r="D111" s="79" t="s">
        <v>52</v>
      </c>
      <c r="E111" s="82"/>
      <c r="F111" s="83"/>
      <c r="G111" s="173"/>
      <c r="H111" s="179" t="str">
        <f>IF($C111="","",IF(OR($E111="DNF",$F111="DNF",$G111="DNF"),"DNF",IF(OR($E111="NP",$F111="NP",$G111="NP"),"NP",IF(ISERROR(MEDIAN($E111:$G111)),"DNF",IF(COUNT($E111:$G111)&lt;3,MAX($E111:$G111),MEDIAN($E111:$G111))))))</f>
        <v/>
      </c>
      <c r="I111" s="88"/>
      <c r="J111" s="89"/>
      <c r="K111" s="89"/>
      <c r="L111" s="89"/>
      <c r="M111" s="89"/>
      <c r="N111" s="89"/>
      <c r="O111" s="89"/>
      <c r="P111" s="89"/>
      <c r="Q111" s="90"/>
      <c r="R111" s="107" t="str">
        <f t="shared" si="3"/>
        <v/>
      </c>
      <c r="S111" s="758" t="str">
        <f>IF(C111="x","x",IF(C111="","",IF(OR(T111="NP",T111="DNF"),IF(T111="NP",MAX(T$12:T$309)+COUNTIF((T$12:T$309),MAX(T$12:T$309)),MAX(T$12:T$309)+COUNTIF((T$12:T$309),MAX(T$12:T$309))+COUNTIF((T$12:T$309),"NP")),T111)))</f>
        <v/>
      </c>
      <c r="T111" s="718" t="str">
        <f>IF(A111="x","x",IF(C111="","",IF(OR(U111="NP",U111="DNF"),U111,RANK(U111,U$12:U$309,1))))</f>
        <v/>
      </c>
      <c r="U111" s="718" t="str">
        <f>IF(A111="x","x",IF(C111="","",IF(OR(AND(R111="NP",R112="NP"),AND(R111="DNF",R112="DNF")),R111,IF(AND(R111="NP",R112="DNF"),R111,IF(AND(R111="DNF",R112="NP"),R112,MIN(R111,R112))))))</f>
        <v/>
      </c>
    </row>
    <row r="112" spans="1:21" ht="19.899999999999999" customHeight="1" thickBot="1" x14ac:dyDescent="0.25">
      <c r="A112" s="744"/>
      <c r="B112" s="784"/>
      <c r="C112" s="786"/>
      <c r="D112" s="80" t="s">
        <v>53</v>
      </c>
      <c r="E112" s="84"/>
      <c r="F112" s="85"/>
      <c r="G112" s="177"/>
      <c r="H112" s="180" t="str">
        <f>IF($C111="","",IF(OR($E112="DNF",$F112="DNF",$G112="DNF"),"DNF",IF(OR($E112="NP",$F112="NP",$G112="NP"),"NP",IF(ISERROR(MEDIAN($E112:$G112)),"DNF",IF(COUNT($E112:$G112)&lt;3,MAX($E112:$G112),MEDIAN($E112:$G112))))))</f>
        <v/>
      </c>
      <c r="I112" s="91"/>
      <c r="J112" s="92"/>
      <c r="K112" s="92"/>
      <c r="L112" s="92"/>
      <c r="M112" s="92"/>
      <c r="N112" s="92"/>
      <c r="O112" s="92"/>
      <c r="P112" s="92"/>
      <c r="Q112" s="93"/>
      <c r="R112" s="108" t="str">
        <f t="shared" si="3"/>
        <v/>
      </c>
      <c r="S112" s="759"/>
      <c r="T112" s="718"/>
      <c r="U112" s="718"/>
    </row>
    <row r="113" spans="1:21" ht="19.899999999999999" customHeight="1" x14ac:dyDescent="0.2">
      <c r="A113" s="744" t="str">
        <f>IF('Start - jaro'!I15="","","x")</f>
        <v/>
      </c>
      <c r="B113" s="787">
        <v>35</v>
      </c>
      <c r="C113" s="788" t="str">
        <f>IF('Start - jaro'!G15="","",'Start - jaro'!G15)</f>
        <v/>
      </c>
      <c r="D113" s="79" t="s">
        <v>52</v>
      </c>
      <c r="E113" s="82"/>
      <c r="F113" s="83"/>
      <c r="G113" s="173"/>
      <c r="H113" s="179" t="str">
        <f>IF($C113="","",IF(OR($E113="DNF",$F113="DNF",$G113="DNF"),"DNF",IF(OR($E113="NP",$F113="NP",$G113="NP"),"NP",IF(ISERROR(MEDIAN($E113:$G113)),"DNF",IF(COUNT($E113:$G113)&lt;3,MAX($E113:$G113),MEDIAN($E113:$G113))))))</f>
        <v/>
      </c>
      <c r="I113" s="88"/>
      <c r="J113" s="89"/>
      <c r="K113" s="89"/>
      <c r="L113" s="89"/>
      <c r="M113" s="89"/>
      <c r="N113" s="89"/>
      <c r="O113" s="89"/>
      <c r="P113" s="89"/>
      <c r="Q113" s="90"/>
      <c r="R113" s="107" t="str">
        <f t="shared" si="3"/>
        <v/>
      </c>
      <c r="S113" s="758" t="str">
        <f>IF(C113="x","x",IF(C113="","",IF(OR(T113="NP",T113="DNF"),IF(T113="NP",MAX(T$12:T$309)+COUNTIF((T$12:T$309),MAX(T$12:T$309)),MAX(T$12:T$309)+COUNTIF((T$12:T$309),MAX(T$12:T$309))+COUNTIF((T$12:T$309),"NP")),T113)))</f>
        <v/>
      </c>
      <c r="T113" s="718" t="str">
        <f>IF(A113="x","x",IF(C113="","",IF(OR(U113="NP",U113="DNF"),U113,RANK(U113,U$12:U$309,1))))</f>
        <v/>
      </c>
      <c r="U113" s="718" t="str">
        <f>IF(A113="x","x",IF(C113="","",IF(OR(AND(R113="NP",R114="NP"),AND(R113="DNF",R114="DNF")),R113,IF(AND(R113="NP",R114="DNF"),R113,IF(AND(R113="DNF",R114="NP"),R114,MIN(R113,R114))))))</f>
        <v/>
      </c>
    </row>
    <row r="114" spans="1:21" ht="19.899999999999999" customHeight="1" thickBot="1" x14ac:dyDescent="0.25">
      <c r="A114" s="744"/>
      <c r="B114" s="784"/>
      <c r="C114" s="786"/>
      <c r="D114" s="80" t="s">
        <v>53</v>
      </c>
      <c r="E114" s="84"/>
      <c r="F114" s="85"/>
      <c r="G114" s="177"/>
      <c r="H114" s="180" t="str">
        <f>IF($C113="","",IF(OR($E114="DNF",$F114="DNF",$G114="DNF"),"DNF",IF(OR($E114="NP",$F114="NP",$G114="NP"),"NP",IF(ISERROR(MEDIAN($E114:$G114)),"DNF",IF(COUNT($E114:$G114)&lt;3,MAX($E114:$G114),MEDIAN($E114:$G114))))))</f>
        <v/>
      </c>
      <c r="I114" s="91"/>
      <c r="J114" s="92"/>
      <c r="K114" s="92"/>
      <c r="L114" s="92"/>
      <c r="M114" s="92"/>
      <c r="N114" s="92"/>
      <c r="O114" s="92"/>
      <c r="P114" s="92"/>
      <c r="Q114" s="93"/>
      <c r="R114" s="108" t="str">
        <f t="shared" si="3"/>
        <v/>
      </c>
      <c r="S114" s="759"/>
      <c r="T114" s="718"/>
      <c r="U114" s="718"/>
    </row>
    <row r="115" spans="1:21" ht="19.899999999999999" customHeight="1" x14ac:dyDescent="0.2">
      <c r="A115" s="744" t="str">
        <f>IF('Start - jaro'!I16="","","x")</f>
        <v/>
      </c>
      <c r="B115" s="787">
        <v>36</v>
      </c>
      <c r="C115" s="788" t="str">
        <f>IF('Start - jaro'!G16="","",'Start - jaro'!G16)</f>
        <v/>
      </c>
      <c r="D115" s="79" t="s">
        <v>52</v>
      </c>
      <c r="E115" s="82"/>
      <c r="F115" s="83"/>
      <c r="G115" s="173"/>
      <c r="H115" s="179" t="str">
        <f>IF($C115="","",IF(OR($E115="DNF",$F115="DNF",$G115="DNF"),"DNF",IF(OR($E115="NP",$F115="NP",$G115="NP"),"NP",IF(ISERROR(MEDIAN($E115:$G115)),"DNF",IF(COUNT($E115:$G115)&lt;3,MAX($E115:$G115),MEDIAN($E115:$G115))))))</f>
        <v/>
      </c>
      <c r="I115" s="88"/>
      <c r="J115" s="89"/>
      <c r="K115" s="89"/>
      <c r="L115" s="89"/>
      <c r="M115" s="89"/>
      <c r="N115" s="89"/>
      <c r="O115" s="89"/>
      <c r="P115" s="89"/>
      <c r="Q115" s="90"/>
      <c r="R115" s="107" t="str">
        <f t="shared" si="3"/>
        <v/>
      </c>
      <c r="S115" s="758" t="str">
        <f>IF(C115="x","x",IF(C115="","",IF(OR(T115="NP",T115="DNF"),IF(T115="NP",MAX(T$12:T$309)+COUNTIF((T$12:T$309),MAX(T$12:T$309)),MAX(T$12:T$309)+COUNTIF((T$12:T$309),MAX(T$12:T$309))+COUNTIF((T$12:T$309),"NP")),T115)))</f>
        <v/>
      </c>
      <c r="T115" s="718" t="str">
        <f>IF(A115="x","x",IF(C115="","",IF(OR(U115="NP",U115="DNF"),U115,RANK(U115,U$12:U$309,1))))</f>
        <v/>
      </c>
      <c r="U115" s="718" t="str">
        <f>IF(A115="x","x",IF(C115="","",IF(OR(AND(R115="NP",R116="NP"),AND(R115="DNF",R116="DNF")),R115,IF(AND(R115="NP",R116="DNF"),R115,IF(AND(R115="DNF",R116="NP"),R116,MIN(R115,R116))))))</f>
        <v/>
      </c>
    </row>
    <row r="116" spans="1:21" ht="19.899999999999999" customHeight="1" thickBot="1" x14ac:dyDescent="0.25">
      <c r="A116" s="744"/>
      <c r="B116" s="784"/>
      <c r="C116" s="786"/>
      <c r="D116" s="80" t="s">
        <v>53</v>
      </c>
      <c r="E116" s="84"/>
      <c r="F116" s="85"/>
      <c r="G116" s="177"/>
      <c r="H116" s="180" t="str">
        <f>IF($C115="","",IF(OR($E116="DNF",$F116="DNF",$G116="DNF"),"DNF",IF(OR($E116="NP",$F116="NP",$G116="NP"),"NP",IF(ISERROR(MEDIAN($E116:$G116)),"DNF",IF(COUNT($E116:$G116)&lt;3,MAX($E116:$G116),MEDIAN($E116:$G116))))))</f>
        <v/>
      </c>
      <c r="I116" s="91"/>
      <c r="J116" s="92"/>
      <c r="K116" s="92"/>
      <c r="L116" s="92"/>
      <c r="M116" s="92"/>
      <c r="N116" s="92"/>
      <c r="O116" s="92"/>
      <c r="P116" s="92"/>
      <c r="Q116" s="93"/>
      <c r="R116" s="108" t="str">
        <f t="shared" si="3"/>
        <v/>
      </c>
      <c r="S116" s="759"/>
      <c r="T116" s="718"/>
      <c r="U116" s="718"/>
    </row>
    <row r="117" spans="1:21" ht="19.899999999999999" customHeight="1" x14ac:dyDescent="0.2">
      <c r="A117" s="744" t="str">
        <f>IF('Start - jaro'!I17="","","x")</f>
        <v/>
      </c>
      <c r="B117" s="787">
        <v>37</v>
      </c>
      <c r="C117" s="788" t="str">
        <f>IF('Start - jaro'!G17="","",'Start - jaro'!G17)</f>
        <v/>
      </c>
      <c r="D117" s="79" t="s">
        <v>52</v>
      </c>
      <c r="E117" s="82"/>
      <c r="F117" s="83"/>
      <c r="G117" s="173"/>
      <c r="H117" s="179" t="str">
        <f>IF($C117="","",IF(OR($E117="DNF",$F117="DNF",$G117="DNF"),"DNF",IF(OR($E117="NP",$F117="NP",$G117="NP"),"NP",IF(ISERROR(MEDIAN($E117:$G117)),"DNF",IF(COUNT($E117:$G117)&lt;3,MAX($E117:$G117),MEDIAN($E117:$G117))))))</f>
        <v/>
      </c>
      <c r="I117" s="88"/>
      <c r="J117" s="89"/>
      <c r="K117" s="89"/>
      <c r="L117" s="89"/>
      <c r="M117" s="89"/>
      <c r="N117" s="89"/>
      <c r="O117" s="89"/>
      <c r="P117" s="89"/>
      <c r="Q117" s="90"/>
      <c r="R117" s="107" t="str">
        <f t="shared" si="3"/>
        <v/>
      </c>
      <c r="S117" s="758" t="str">
        <f>IF(C117="x","x",IF(C117="","",IF(OR(T117="NP",T117="DNF"),IF(T117="NP",MAX(T$12:T$309)+COUNTIF((T$12:T$309),MAX(T$12:T$309)),MAX(T$12:T$309)+COUNTIF((T$12:T$309),MAX(T$12:T$309))+COUNTIF((T$12:T$309),"NP")),T117)))</f>
        <v/>
      </c>
      <c r="T117" s="718" t="str">
        <f>IF(A117="x","x",IF(C117="","",IF(OR(U117="NP",U117="DNF"),U117,RANK(U117,U$12:U$309,1))))</f>
        <v/>
      </c>
      <c r="U117" s="718" t="str">
        <f>IF(A117="x","x",IF(C117="","",IF(OR(AND(R117="NP",R118="NP"),AND(R117="DNF",R118="DNF")),R117,IF(AND(R117="NP",R118="DNF"),R117,IF(AND(R117="DNF",R118="NP"),R118,MIN(R117,R118))))))</f>
        <v/>
      </c>
    </row>
    <row r="118" spans="1:21" ht="19.899999999999999" customHeight="1" thickBot="1" x14ac:dyDescent="0.25">
      <c r="A118" s="744"/>
      <c r="B118" s="784"/>
      <c r="C118" s="786"/>
      <c r="D118" s="80" t="s">
        <v>53</v>
      </c>
      <c r="E118" s="84"/>
      <c r="F118" s="85"/>
      <c r="G118" s="177"/>
      <c r="H118" s="180" t="str">
        <f>IF($C117="","",IF(OR($E118="DNF",$F118="DNF",$G118="DNF"),"DNF",IF(OR($E118="NP",$F118="NP",$G118="NP"),"NP",IF(ISERROR(MEDIAN($E118:$G118)),"DNF",IF(COUNT($E118:$G118)&lt;3,MAX($E118:$G118),MEDIAN($E118:$G118))))))</f>
        <v/>
      </c>
      <c r="I118" s="91"/>
      <c r="J118" s="92"/>
      <c r="K118" s="92"/>
      <c r="L118" s="92"/>
      <c r="M118" s="92"/>
      <c r="N118" s="92"/>
      <c r="O118" s="92"/>
      <c r="P118" s="92"/>
      <c r="Q118" s="93"/>
      <c r="R118" s="108" t="str">
        <f t="shared" si="3"/>
        <v/>
      </c>
      <c r="S118" s="759"/>
      <c r="T118" s="718"/>
      <c r="U118" s="718"/>
    </row>
    <row r="119" spans="1:21" ht="19.899999999999999" customHeight="1" x14ac:dyDescent="0.2">
      <c r="A119" s="744" t="str">
        <f>IF('Start - jaro'!I18="","","x")</f>
        <v/>
      </c>
      <c r="B119" s="787">
        <v>38</v>
      </c>
      <c r="C119" s="788" t="str">
        <f>IF('Start - jaro'!G18="","",'Start - jaro'!G18)</f>
        <v/>
      </c>
      <c r="D119" s="79" t="s">
        <v>52</v>
      </c>
      <c r="E119" s="82"/>
      <c r="F119" s="83"/>
      <c r="G119" s="173"/>
      <c r="H119" s="179" t="str">
        <f>IF($C119="","",IF(OR($E119="DNF",$F119="DNF",$G119="DNF"),"DNF",IF(OR($E119="NP",$F119="NP",$G119="NP"),"NP",IF(ISERROR(MEDIAN($E119:$G119)),"DNF",IF(COUNT($E119:$G119)&lt;3,MAX($E119:$G119),MEDIAN($E119:$G119))))))</f>
        <v/>
      </c>
      <c r="I119" s="88"/>
      <c r="J119" s="89"/>
      <c r="K119" s="89"/>
      <c r="L119" s="89"/>
      <c r="M119" s="89"/>
      <c r="N119" s="89"/>
      <c r="O119" s="89"/>
      <c r="P119" s="89"/>
      <c r="Q119" s="90"/>
      <c r="R119" s="107" t="str">
        <f t="shared" si="3"/>
        <v/>
      </c>
      <c r="S119" s="758" t="str">
        <f>IF(C119="x","x",IF(C119="","",IF(OR(T119="NP",T119="DNF"),IF(T119="NP",MAX(T$12:T$309)+COUNTIF((T$12:T$309),MAX(T$12:T$309)),MAX(T$12:T$309)+COUNTIF((T$12:T$309),MAX(T$12:T$309))+COUNTIF((T$12:T$309),"NP")),T119)))</f>
        <v/>
      </c>
      <c r="T119" s="718" t="str">
        <f>IF(A119="x","x",IF(C119="","",IF(OR(U119="NP",U119="DNF"),U119,RANK(U119,U$12:U$309,1))))</f>
        <v/>
      </c>
      <c r="U119" s="718" t="str">
        <f>IF(A119="x","x",IF(C119="","",IF(OR(AND(R119="NP",R120="NP"),AND(R119="DNF",R120="DNF")),R119,IF(AND(R119="NP",R120="DNF"),R119,IF(AND(R119="DNF",R120="NP"),R120,MIN(R119,R120))))))</f>
        <v/>
      </c>
    </row>
    <row r="120" spans="1:21" ht="19.899999999999999" customHeight="1" thickBot="1" x14ac:dyDescent="0.25">
      <c r="A120" s="744"/>
      <c r="B120" s="784"/>
      <c r="C120" s="786"/>
      <c r="D120" s="80" t="s">
        <v>53</v>
      </c>
      <c r="E120" s="84"/>
      <c r="F120" s="85"/>
      <c r="G120" s="177"/>
      <c r="H120" s="180" t="str">
        <f>IF($C119="","",IF(OR($E120="DNF",$F120="DNF",$G120="DNF"),"DNF",IF(OR($E120="NP",$F120="NP",$G120="NP"),"NP",IF(ISERROR(MEDIAN($E120:$G120)),"DNF",IF(COUNT($E120:$G120)&lt;3,MAX($E120:$G120),MEDIAN($E120:$G120))))))</f>
        <v/>
      </c>
      <c r="I120" s="91"/>
      <c r="J120" s="92"/>
      <c r="K120" s="92"/>
      <c r="L120" s="92"/>
      <c r="M120" s="92"/>
      <c r="N120" s="92"/>
      <c r="O120" s="92"/>
      <c r="P120" s="92"/>
      <c r="Q120" s="93"/>
      <c r="R120" s="108" t="str">
        <f t="shared" si="3"/>
        <v/>
      </c>
      <c r="S120" s="759"/>
      <c r="T120" s="718"/>
      <c r="U120" s="718"/>
    </row>
    <row r="121" spans="1:21" ht="19.899999999999999" customHeight="1" x14ac:dyDescent="0.2">
      <c r="A121" s="744" t="str">
        <f>IF('Start - jaro'!I19="","","x")</f>
        <v/>
      </c>
      <c r="B121" s="787">
        <v>39</v>
      </c>
      <c r="C121" s="788" t="str">
        <f>IF('Start - jaro'!G19="","",'Start - jaro'!G19)</f>
        <v/>
      </c>
      <c r="D121" s="79" t="s">
        <v>52</v>
      </c>
      <c r="E121" s="82"/>
      <c r="F121" s="83"/>
      <c r="G121" s="173"/>
      <c r="H121" s="179" t="str">
        <f>IF($C121="","",IF(OR($E121="DNF",$F121="DNF",$G121="DNF"),"DNF",IF(OR($E121="NP",$F121="NP",$G121="NP"),"NP",IF(ISERROR(MEDIAN($E121:$G121)),"DNF",IF(COUNT($E121:$G121)&lt;3,MAX($E121:$G121),MEDIAN($E121:$G121))))))</f>
        <v/>
      </c>
      <c r="I121" s="88"/>
      <c r="J121" s="89"/>
      <c r="K121" s="89"/>
      <c r="L121" s="89"/>
      <c r="M121" s="89"/>
      <c r="N121" s="89"/>
      <c r="O121" s="89"/>
      <c r="P121" s="89"/>
      <c r="Q121" s="90"/>
      <c r="R121" s="107" t="str">
        <f t="shared" si="3"/>
        <v/>
      </c>
      <c r="S121" s="758" t="str">
        <f>IF(C121="x","x",IF(C121="","",IF(OR(T121="NP",T121="DNF"),IF(T121="NP",MAX(T$12:T$309)+COUNTIF((T$12:T$309),MAX(T$12:T$309)),MAX(T$12:T$309)+COUNTIF((T$12:T$309),MAX(T$12:T$309))+COUNTIF((T$12:T$309),"NP")),T121)))</f>
        <v/>
      </c>
      <c r="T121" s="718" t="str">
        <f>IF(A121="x","x",IF(C121="","",IF(OR(U121="NP",U121="DNF"),U121,RANK(U121,U$12:U$309,1))))</f>
        <v/>
      </c>
      <c r="U121" s="718" t="str">
        <f>IF(A121="x","x",IF(C121="","",IF(OR(AND(R121="NP",R122="NP"),AND(R121="DNF",R122="DNF")),R121,IF(AND(R121="NP",R122="DNF"),R121,IF(AND(R121="DNF",R122="NP"),R122,MIN(R121,R122))))))</f>
        <v/>
      </c>
    </row>
    <row r="122" spans="1:21" ht="19.899999999999999" customHeight="1" thickBot="1" x14ac:dyDescent="0.25">
      <c r="A122" s="744"/>
      <c r="B122" s="784"/>
      <c r="C122" s="786"/>
      <c r="D122" s="80" t="s">
        <v>53</v>
      </c>
      <c r="E122" s="84"/>
      <c r="F122" s="85"/>
      <c r="G122" s="177"/>
      <c r="H122" s="180" t="str">
        <f>IF($C121="","",IF(OR($E122="DNF",$F122="DNF",$G122="DNF"),"DNF",IF(OR($E122="NP",$F122="NP",$G122="NP"),"NP",IF(ISERROR(MEDIAN($E122:$G122)),"DNF",IF(COUNT($E122:$G122)&lt;3,MAX($E122:$G122),MEDIAN($E122:$G122))))))</f>
        <v/>
      </c>
      <c r="I122" s="91"/>
      <c r="J122" s="92"/>
      <c r="K122" s="92"/>
      <c r="L122" s="92"/>
      <c r="M122" s="92"/>
      <c r="N122" s="92"/>
      <c r="O122" s="92"/>
      <c r="P122" s="92"/>
      <c r="Q122" s="93"/>
      <c r="R122" s="108" t="str">
        <f t="shared" si="3"/>
        <v/>
      </c>
      <c r="S122" s="759"/>
      <c r="T122" s="718"/>
      <c r="U122" s="718"/>
    </row>
    <row r="123" spans="1:21" ht="19.899999999999999" customHeight="1" x14ac:dyDescent="0.2">
      <c r="A123" s="744" t="str">
        <f>IF('Start - jaro'!I20="","","x")</f>
        <v/>
      </c>
      <c r="B123" s="783">
        <v>40</v>
      </c>
      <c r="C123" s="785" t="str">
        <f>IF('Start - jaro'!G20="","",'Start - jaro'!G20)</f>
        <v/>
      </c>
      <c r="D123" s="81" t="s">
        <v>52</v>
      </c>
      <c r="E123" s="86"/>
      <c r="F123" s="87"/>
      <c r="G123" s="178"/>
      <c r="H123" s="179" t="str">
        <f>IF($C123="","",IF(OR($E123="DNF",$F123="DNF",$G123="DNF"),"DNF",IF(OR($E123="NP",$F123="NP",$G123="NP"),"NP",IF(ISERROR(MEDIAN($E123:$G123)),"DNF",IF(COUNT($E123:$G123)&lt;3,MAX($E123:$G123),MEDIAN($E123:$G123))))))</f>
        <v/>
      </c>
      <c r="I123" s="94"/>
      <c r="J123" s="95"/>
      <c r="K123" s="95"/>
      <c r="L123" s="95"/>
      <c r="M123" s="95"/>
      <c r="N123" s="95"/>
      <c r="O123" s="95"/>
      <c r="P123" s="95"/>
      <c r="Q123" s="96"/>
      <c r="R123" s="107" t="str">
        <f t="shared" si="3"/>
        <v/>
      </c>
      <c r="S123" s="758" t="str">
        <f>IF(C123="x","x",IF(C123="","",IF(OR(T123="NP",T123="DNF"),IF(T123="NP",MAX(T$12:T$309)+COUNTIF((T$12:T$309),MAX(T$12:T$309)),MAX(T$12:T$309)+COUNTIF((T$12:T$309),MAX(T$12:T$309))+COUNTIF((T$12:T$309),"NP")),T123)))</f>
        <v/>
      </c>
      <c r="T123" s="718" t="str">
        <f>IF(A123="x","x",IF(C123="","",IF(OR(U123="NP",U123="DNF"),U123,RANK(U123,U$12:U$309,1))))</f>
        <v/>
      </c>
      <c r="U123" s="718" t="str">
        <f>IF(A123="x","x",IF(C123="","",IF(OR(AND(R123="NP",R124="NP"),AND(R123="DNF",R124="DNF")),R123,IF(AND(R123="NP",R124="DNF"),R123,IF(AND(R123="DNF",R124="NP"),R124,MIN(R123,R124))))))</f>
        <v/>
      </c>
    </row>
    <row r="124" spans="1:21" ht="19.899999999999999" customHeight="1" thickBot="1" x14ac:dyDescent="0.25">
      <c r="A124" s="744"/>
      <c r="B124" s="784"/>
      <c r="C124" s="786"/>
      <c r="D124" s="80" t="s">
        <v>53</v>
      </c>
      <c r="E124" s="84"/>
      <c r="F124" s="85"/>
      <c r="G124" s="177"/>
      <c r="H124" s="180" t="str">
        <f>IF($C123="","",IF(OR($E124="DNF",$F124="DNF",$G124="DNF"),"DNF",IF(OR($E124="NP",$F124="NP",$G124="NP"),"NP",IF(ISERROR(MEDIAN($E124:$G124)),"DNF",IF(COUNT($E124:$G124)&lt;3,MAX($E124:$G124),MEDIAN($E124:$G124))))))</f>
        <v/>
      </c>
      <c r="I124" s="91"/>
      <c r="J124" s="92"/>
      <c r="K124" s="92"/>
      <c r="L124" s="92"/>
      <c r="M124" s="92"/>
      <c r="N124" s="92"/>
      <c r="O124" s="92"/>
      <c r="P124" s="92"/>
      <c r="Q124" s="93"/>
      <c r="R124" s="108" t="str">
        <f t="shared" si="3"/>
        <v/>
      </c>
      <c r="S124" s="759"/>
      <c r="T124" s="718"/>
      <c r="U124" s="718"/>
    </row>
    <row r="125" spans="1:21" ht="15" customHeight="1" x14ac:dyDescent="0.2">
      <c r="B125" s="745" t="s">
        <v>32</v>
      </c>
      <c r="C125" s="746"/>
      <c r="D125" s="746"/>
      <c r="E125" s="746"/>
      <c r="F125" s="746"/>
      <c r="G125" s="746"/>
      <c r="H125" s="746"/>
      <c r="I125" s="746"/>
      <c r="J125" s="746"/>
      <c r="K125" s="746"/>
      <c r="L125" s="746"/>
      <c r="M125" s="746"/>
      <c r="N125" s="746"/>
      <c r="O125" s="749"/>
      <c r="P125" s="749"/>
      <c r="Q125" s="749"/>
      <c r="R125" s="749"/>
      <c r="S125" s="750"/>
    </row>
    <row r="126" spans="1:21" ht="15" customHeight="1" x14ac:dyDescent="0.2">
      <c r="B126" s="747"/>
      <c r="C126" s="748"/>
      <c r="D126" s="748"/>
      <c r="E126" s="748"/>
      <c r="F126" s="748"/>
      <c r="G126" s="748"/>
      <c r="H126" s="748"/>
      <c r="I126" s="748"/>
      <c r="J126" s="748"/>
      <c r="K126" s="748"/>
      <c r="L126" s="748"/>
      <c r="M126" s="748"/>
      <c r="N126" s="748"/>
      <c r="O126" s="751"/>
      <c r="P126" s="751"/>
      <c r="Q126" s="751"/>
      <c r="R126" s="751"/>
      <c r="S126" s="752"/>
    </row>
    <row r="127" spans="1:21" ht="15" customHeight="1" x14ac:dyDescent="0.2">
      <c r="B127" s="747"/>
      <c r="C127" s="748"/>
      <c r="D127" s="748"/>
      <c r="E127" s="748"/>
      <c r="F127" s="748"/>
      <c r="G127" s="748"/>
      <c r="H127" s="748"/>
      <c r="I127" s="748"/>
      <c r="J127" s="748"/>
      <c r="K127" s="748"/>
      <c r="L127" s="748"/>
      <c r="M127" s="748"/>
      <c r="N127" s="748"/>
      <c r="O127" s="751"/>
      <c r="P127" s="751"/>
      <c r="Q127" s="751"/>
      <c r="R127" s="751"/>
      <c r="S127" s="752"/>
    </row>
    <row r="128" spans="1:21" ht="19.899999999999999" customHeight="1" thickBot="1" x14ac:dyDescent="0.25">
      <c r="B128" s="825" t="s">
        <v>92</v>
      </c>
      <c r="C128" s="826"/>
      <c r="D128" s="826"/>
      <c r="E128" s="826"/>
      <c r="F128" s="826"/>
      <c r="G128" s="826"/>
      <c r="H128" s="826"/>
      <c r="I128" s="826"/>
      <c r="J128" s="826"/>
      <c r="K128" s="826"/>
      <c r="L128" s="826"/>
      <c r="M128" s="826"/>
      <c r="N128" s="827"/>
      <c r="O128" s="817"/>
      <c r="P128" s="817"/>
      <c r="Q128" s="817"/>
      <c r="R128" s="817"/>
      <c r="S128" s="818"/>
    </row>
    <row r="129" spans="1:21" ht="15" customHeight="1" x14ac:dyDescent="0.2">
      <c r="B129" s="828" t="s">
        <v>31</v>
      </c>
      <c r="C129" s="829"/>
      <c r="D129" s="830"/>
      <c r="E129" s="831" t="s">
        <v>33</v>
      </c>
      <c r="F129" s="832"/>
      <c r="G129" s="832"/>
      <c r="H129" s="769"/>
      <c r="I129" s="833" t="s">
        <v>71</v>
      </c>
      <c r="J129" s="834"/>
      <c r="K129" s="834"/>
      <c r="L129" s="834"/>
      <c r="M129" s="834"/>
      <c r="N129" s="834"/>
      <c r="O129" s="834"/>
      <c r="P129" s="834"/>
      <c r="Q129" s="835"/>
      <c r="R129" s="836" t="s">
        <v>35</v>
      </c>
      <c r="S129" s="837"/>
    </row>
    <row r="130" spans="1:21" ht="15" customHeight="1" x14ac:dyDescent="0.2">
      <c r="B130" s="732"/>
      <c r="C130" s="733"/>
      <c r="D130" s="734"/>
      <c r="E130" s="767"/>
      <c r="F130" s="832"/>
      <c r="G130" s="832"/>
      <c r="H130" s="769"/>
      <c r="I130" s="869" t="s">
        <v>72</v>
      </c>
      <c r="J130" s="873" t="s">
        <v>64</v>
      </c>
      <c r="K130" s="875" t="s">
        <v>61</v>
      </c>
      <c r="L130" s="871" t="s">
        <v>65</v>
      </c>
      <c r="M130" s="873" t="s">
        <v>66</v>
      </c>
      <c r="N130" s="871" t="s">
        <v>67</v>
      </c>
      <c r="O130" s="871" t="s">
        <v>62</v>
      </c>
      <c r="P130" s="871" t="s">
        <v>73</v>
      </c>
      <c r="Q130" s="871" t="s">
        <v>63</v>
      </c>
      <c r="R130" s="760"/>
      <c r="S130" s="719"/>
    </row>
    <row r="131" spans="1:21" ht="15" customHeight="1" x14ac:dyDescent="0.2">
      <c r="B131" s="732"/>
      <c r="C131" s="733"/>
      <c r="D131" s="734"/>
      <c r="E131" s="770"/>
      <c r="F131" s="771"/>
      <c r="G131" s="771"/>
      <c r="H131" s="772"/>
      <c r="I131" s="869"/>
      <c r="J131" s="873"/>
      <c r="K131" s="875"/>
      <c r="L131" s="871"/>
      <c r="M131" s="873"/>
      <c r="N131" s="871"/>
      <c r="O131" s="871"/>
      <c r="P131" s="871"/>
      <c r="Q131" s="871"/>
      <c r="R131" s="725" t="s">
        <v>43</v>
      </c>
      <c r="S131" s="727" t="s">
        <v>44</v>
      </c>
    </row>
    <row r="132" spans="1:21" ht="15" customHeight="1" x14ac:dyDescent="0.2">
      <c r="B132" s="853" t="str">
        <f>"KATEGORIE: "&amp;'Start - podzim'!$N$2</f>
        <v>KATEGORIE: STARŠÍ</v>
      </c>
      <c r="C132" s="854"/>
      <c r="D132" s="855"/>
      <c r="E132" s="725" t="s">
        <v>45</v>
      </c>
      <c r="F132" s="721" t="s">
        <v>46</v>
      </c>
      <c r="G132" s="721" t="s">
        <v>47</v>
      </c>
      <c r="H132" s="727" t="s">
        <v>48</v>
      </c>
      <c r="I132" s="869"/>
      <c r="J132" s="873"/>
      <c r="K132" s="875"/>
      <c r="L132" s="871"/>
      <c r="M132" s="873"/>
      <c r="N132" s="871"/>
      <c r="O132" s="871"/>
      <c r="P132" s="871"/>
      <c r="Q132" s="871"/>
      <c r="R132" s="725"/>
      <c r="S132" s="727"/>
    </row>
    <row r="133" spans="1:21" ht="15" customHeight="1" x14ac:dyDescent="0.2">
      <c r="B133" s="856"/>
      <c r="C133" s="857"/>
      <c r="D133" s="858"/>
      <c r="E133" s="725"/>
      <c r="F133" s="721"/>
      <c r="G133" s="721"/>
      <c r="H133" s="727"/>
      <c r="I133" s="869"/>
      <c r="J133" s="873"/>
      <c r="K133" s="875"/>
      <c r="L133" s="871"/>
      <c r="M133" s="873"/>
      <c r="N133" s="871"/>
      <c r="O133" s="871"/>
      <c r="P133" s="871"/>
      <c r="Q133" s="871"/>
      <c r="R133" s="725"/>
      <c r="S133" s="727"/>
    </row>
    <row r="134" spans="1:21" ht="16.899999999999999" customHeight="1" x14ac:dyDescent="0.2">
      <c r="B134" s="760" t="s">
        <v>49</v>
      </c>
      <c r="C134" s="762" t="s">
        <v>50</v>
      </c>
      <c r="D134" s="719" t="s">
        <v>51</v>
      </c>
      <c r="E134" s="725"/>
      <c r="F134" s="721"/>
      <c r="G134" s="721"/>
      <c r="H134" s="727"/>
      <c r="I134" s="869"/>
      <c r="J134" s="873"/>
      <c r="K134" s="875"/>
      <c r="L134" s="871"/>
      <c r="M134" s="873"/>
      <c r="N134" s="871"/>
      <c r="O134" s="871"/>
      <c r="P134" s="871"/>
      <c r="Q134" s="871"/>
      <c r="R134" s="725"/>
      <c r="S134" s="727"/>
    </row>
    <row r="135" spans="1:21" ht="16.899999999999999" customHeight="1" thickBot="1" x14ac:dyDescent="0.25">
      <c r="B135" s="761"/>
      <c r="C135" s="763"/>
      <c r="D135" s="720"/>
      <c r="E135" s="726"/>
      <c r="F135" s="722"/>
      <c r="G135" s="722"/>
      <c r="H135" s="728"/>
      <c r="I135" s="870"/>
      <c r="J135" s="874"/>
      <c r="K135" s="876"/>
      <c r="L135" s="872"/>
      <c r="M135" s="874"/>
      <c r="N135" s="872"/>
      <c r="O135" s="872"/>
      <c r="P135" s="872"/>
      <c r="Q135" s="872"/>
      <c r="R135" s="726"/>
      <c r="S135" s="728"/>
    </row>
    <row r="136" spans="1:21" ht="19.899999999999999" customHeight="1" x14ac:dyDescent="0.2">
      <c r="A136" s="744" t="str">
        <f>IF('Start - jaro'!I21="","","x")</f>
        <v/>
      </c>
      <c r="B136" s="787">
        <v>41</v>
      </c>
      <c r="C136" s="756" t="str">
        <f>IF('Start - jaro'!G21="","",'Start - jaro'!G21)</f>
        <v/>
      </c>
      <c r="D136" s="79" t="s">
        <v>52</v>
      </c>
      <c r="E136" s="82"/>
      <c r="F136" s="83"/>
      <c r="G136" s="173"/>
      <c r="H136" s="179" t="str">
        <f>IF($C136="","",IF(OR($E136="DNF",$F136="DNF",$G136="DNF"),"DNF",IF(OR($E136="NP",$F136="NP",$G136="NP"),"NP",IF(ISERROR(MEDIAN($E136:$G136)),"DNF",IF(COUNT($E136:$G136)&lt;3,MAX($E136:$G136),MEDIAN($E136:$G136))))))</f>
        <v/>
      </c>
      <c r="I136" s="88"/>
      <c r="J136" s="89"/>
      <c r="K136" s="89"/>
      <c r="L136" s="89"/>
      <c r="M136" s="89"/>
      <c r="N136" s="89"/>
      <c r="O136" s="89"/>
      <c r="P136" s="89"/>
      <c r="Q136" s="90"/>
      <c r="R136" s="107" t="str">
        <f t="shared" ref="R136:R155" si="4">IF(H136="","",IF(H136="NP","NP",IF(H136="DNF","DNF",SUM(I136:Q136)+H136)))</f>
        <v/>
      </c>
      <c r="S136" s="758" t="str">
        <f>IF(C136="x","x",IF(C136="","",IF(OR(T136="NP",T136="DNF"),IF(T136="NP",MAX(T$12:T$309)+COUNTIF((T$12:T$309),MAX(T$12:T$309)),MAX(T$12:T$309)+COUNTIF((T$12:T$309),MAX(T$12:T$309))+COUNTIF((T$12:T$309),"NP")),T136)))</f>
        <v/>
      </c>
      <c r="T136" s="718" t="str">
        <f>IF(A136="x","x",IF(C136="","",IF(OR(U136="NP",U136="DNF"),U136,RANK(U136,U$12:U$309,1))))</f>
        <v/>
      </c>
      <c r="U136" s="718" t="str">
        <f>IF(A136="x","x",IF(C136="","",IF(OR(AND(R136="NP",R137="NP"),AND(R136="DNF",R137="DNF")),R136,IF(AND(R136="NP",R137="DNF"),R136,IF(AND(R136="DNF",R137="NP"),R137,MIN(R136,R137))))))</f>
        <v/>
      </c>
    </row>
    <row r="137" spans="1:21" ht="19.899999999999999" customHeight="1" thickBot="1" x14ac:dyDescent="0.25">
      <c r="A137" s="744"/>
      <c r="B137" s="784"/>
      <c r="C137" s="757"/>
      <c r="D137" s="80" t="s">
        <v>53</v>
      </c>
      <c r="E137" s="84"/>
      <c r="F137" s="85"/>
      <c r="G137" s="177"/>
      <c r="H137" s="180" t="str">
        <f>IF($C136="","",IF(OR($E137="DNF",$F137="DNF",$G137="DNF"),"DNF",IF(OR($E137="NP",$F137="NP",$G137="NP"),"NP",IF(ISERROR(MEDIAN($E137:$G137)),"DNF",IF(COUNT($E137:$G137)&lt;3,MAX($E137:$G137),MEDIAN($E137:$G137))))))</f>
        <v/>
      </c>
      <c r="I137" s="91"/>
      <c r="J137" s="92"/>
      <c r="K137" s="92"/>
      <c r="L137" s="92"/>
      <c r="M137" s="92"/>
      <c r="N137" s="92"/>
      <c r="O137" s="92"/>
      <c r="P137" s="92"/>
      <c r="Q137" s="93"/>
      <c r="R137" s="108" t="str">
        <f t="shared" si="4"/>
        <v/>
      </c>
      <c r="S137" s="759"/>
      <c r="T137" s="718"/>
      <c r="U137" s="718"/>
    </row>
    <row r="138" spans="1:21" ht="19.899999999999999" customHeight="1" x14ac:dyDescent="0.2">
      <c r="A138" s="744" t="str">
        <f>IF('Start - jaro'!I22="","","x")</f>
        <v/>
      </c>
      <c r="B138" s="787">
        <v>42</v>
      </c>
      <c r="C138" s="788" t="str">
        <f>IF('Start - jaro'!G22="","",'Start - jaro'!G22)</f>
        <v/>
      </c>
      <c r="D138" s="79" t="s">
        <v>52</v>
      </c>
      <c r="E138" s="82"/>
      <c r="F138" s="83"/>
      <c r="G138" s="173"/>
      <c r="H138" s="179" t="str">
        <f>IF($C138="","",IF(OR($E138="DNF",$F138="DNF",$G138="DNF"),"DNF",IF(OR($E138="NP",$F138="NP",$G138="NP"),"NP",IF(ISERROR(MEDIAN($E138:$G138)),"DNF",IF(COUNT($E138:$G138)&lt;3,MAX($E138:$G138),MEDIAN($E138:$G138))))))</f>
        <v/>
      </c>
      <c r="I138" s="88"/>
      <c r="J138" s="89"/>
      <c r="K138" s="89"/>
      <c r="L138" s="89"/>
      <c r="M138" s="89"/>
      <c r="N138" s="89"/>
      <c r="O138" s="89"/>
      <c r="P138" s="89"/>
      <c r="Q138" s="90"/>
      <c r="R138" s="107" t="str">
        <f t="shared" si="4"/>
        <v/>
      </c>
      <c r="S138" s="758" t="str">
        <f>IF(C138="x","x",IF(C138="","",IF(OR(T138="NP",T138="DNF"),IF(T138="NP",MAX(T$12:T$309)+COUNTIF((T$12:T$309),MAX(T$12:T$309)),MAX(T$12:T$309)+COUNTIF((T$12:T$309),MAX(T$12:T$309))+COUNTIF((T$12:T$309),"NP")),T138)))</f>
        <v/>
      </c>
      <c r="T138" s="718" t="str">
        <f>IF(A138="x","x",IF(C138="","",IF(OR(U138="NP",U138="DNF"),U138,RANK(U138,U$12:U$309,1))))</f>
        <v/>
      </c>
      <c r="U138" s="718" t="str">
        <f>IF(A138="x","x",IF(C138="","",IF(OR(AND(R138="NP",R139="NP"),AND(R138="DNF",R139="DNF")),R138,IF(AND(R138="NP",R139="DNF"),R138,IF(AND(R138="DNF",R139="NP"),R139,MIN(R138,R139))))))</f>
        <v/>
      </c>
    </row>
    <row r="139" spans="1:21" ht="19.899999999999999" customHeight="1" thickBot="1" x14ac:dyDescent="0.25">
      <c r="A139" s="744"/>
      <c r="B139" s="784"/>
      <c r="C139" s="786"/>
      <c r="D139" s="80" t="s">
        <v>53</v>
      </c>
      <c r="E139" s="84"/>
      <c r="F139" s="85"/>
      <c r="G139" s="177"/>
      <c r="H139" s="180" t="str">
        <f>IF($C138="","",IF(OR($E139="DNF",$F139="DNF",$G139="DNF"),"DNF",IF(OR($E139="NP",$F139="NP",$G139="NP"),"NP",IF(ISERROR(MEDIAN($E139:$G139)),"DNF",IF(COUNT($E139:$G139)&lt;3,MAX($E139:$G139),MEDIAN($E139:$G139))))))</f>
        <v/>
      </c>
      <c r="I139" s="91"/>
      <c r="J139" s="92"/>
      <c r="K139" s="92"/>
      <c r="L139" s="92"/>
      <c r="M139" s="92"/>
      <c r="N139" s="92"/>
      <c r="O139" s="92"/>
      <c r="P139" s="92"/>
      <c r="Q139" s="93"/>
      <c r="R139" s="108" t="str">
        <f t="shared" si="4"/>
        <v/>
      </c>
      <c r="S139" s="759"/>
      <c r="T139" s="718"/>
      <c r="U139" s="718"/>
    </row>
    <row r="140" spans="1:21" ht="19.899999999999999" customHeight="1" x14ac:dyDescent="0.2">
      <c r="A140" s="744" t="str">
        <f>IF('Start - jaro'!I23="","","x")</f>
        <v/>
      </c>
      <c r="B140" s="787">
        <v>43</v>
      </c>
      <c r="C140" s="788" t="str">
        <f>IF('Start - jaro'!G23="","",'Start - jaro'!G23)</f>
        <v/>
      </c>
      <c r="D140" s="79" t="s">
        <v>52</v>
      </c>
      <c r="E140" s="82"/>
      <c r="F140" s="83"/>
      <c r="G140" s="173"/>
      <c r="H140" s="179" t="str">
        <f>IF($C140="","",IF(OR($E140="DNF",$F140="DNF",$G140="DNF"),"DNF",IF(OR($E140="NP",$F140="NP",$G140="NP"),"NP",IF(ISERROR(MEDIAN($E140:$G140)),"DNF",IF(COUNT($E140:$G140)&lt;3,MAX($E140:$G140),MEDIAN($E140:$G140))))))</f>
        <v/>
      </c>
      <c r="I140" s="88"/>
      <c r="J140" s="89"/>
      <c r="K140" s="89"/>
      <c r="L140" s="89"/>
      <c r="M140" s="89"/>
      <c r="N140" s="89"/>
      <c r="O140" s="89"/>
      <c r="P140" s="89"/>
      <c r="Q140" s="90"/>
      <c r="R140" s="107" t="str">
        <f t="shared" si="4"/>
        <v/>
      </c>
      <c r="S140" s="758" t="str">
        <f>IF(C140="x","x",IF(C140="","",IF(OR(T140="NP",T140="DNF"),IF(T140="NP",MAX(T$12:T$309)+COUNTIF((T$12:T$309),MAX(T$12:T$309)),MAX(T$12:T$309)+COUNTIF((T$12:T$309),MAX(T$12:T$309))+COUNTIF((T$12:T$309),"NP")),T140)))</f>
        <v/>
      </c>
      <c r="T140" s="718" t="str">
        <f>IF(A140="x","x",IF(C140="","",IF(OR(U140="NP",U140="DNF"),U140,RANK(U140,U$12:U$309,1))))</f>
        <v/>
      </c>
      <c r="U140" s="718" t="str">
        <f>IF(A140="x","x",IF(C140="","",IF(OR(AND(R140="NP",R141="NP"),AND(R140="DNF",R141="DNF")),R140,IF(AND(R140="NP",R141="DNF"),R140,IF(AND(R140="DNF",R141="NP"),R141,MIN(R140,R141))))))</f>
        <v/>
      </c>
    </row>
    <row r="141" spans="1:21" ht="19.899999999999999" customHeight="1" thickBot="1" x14ac:dyDescent="0.25">
      <c r="A141" s="744"/>
      <c r="B141" s="784"/>
      <c r="C141" s="786"/>
      <c r="D141" s="80" t="s">
        <v>53</v>
      </c>
      <c r="E141" s="84"/>
      <c r="F141" s="85"/>
      <c r="G141" s="177"/>
      <c r="H141" s="180" t="str">
        <f>IF($C140="","",IF(OR($E141="DNF",$F141="DNF",$G141="DNF"),"DNF",IF(OR($E141="NP",$F141="NP",$G141="NP"),"NP",IF(ISERROR(MEDIAN($E141:$G141)),"DNF",IF(COUNT($E141:$G141)&lt;3,MAX($E141:$G141),MEDIAN($E141:$G141))))))</f>
        <v/>
      </c>
      <c r="I141" s="91"/>
      <c r="J141" s="92"/>
      <c r="K141" s="92"/>
      <c r="L141" s="92"/>
      <c r="M141" s="92"/>
      <c r="N141" s="92"/>
      <c r="O141" s="92"/>
      <c r="P141" s="92"/>
      <c r="Q141" s="93"/>
      <c r="R141" s="108" t="str">
        <f t="shared" si="4"/>
        <v/>
      </c>
      <c r="S141" s="759"/>
      <c r="T141" s="718"/>
      <c r="U141" s="718"/>
    </row>
    <row r="142" spans="1:21" ht="19.899999999999999" customHeight="1" x14ac:dyDescent="0.2">
      <c r="A142" s="744" t="str">
        <f>IF('Start - jaro'!I24="","","x")</f>
        <v/>
      </c>
      <c r="B142" s="787">
        <v>44</v>
      </c>
      <c r="C142" s="788" t="str">
        <f>IF('Start - jaro'!G24="","",'Start - jaro'!G24)</f>
        <v/>
      </c>
      <c r="D142" s="79" t="s">
        <v>52</v>
      </c>
      <c r="E142" s="82"/>
      <c r="F142" s="83"/>
      <c r="G142" s="173"/>
      <c r="H142" s="179" t="str">
        <f>IF($C142="","",IF(OR($E142="DNF",$F142="DNF",$G142="DNF"),"DNF",IF(OR($E142="NP",$F142="NP",$G142="NP"),"NP",IF(ISERROR(MEDIAN($E142:$G142)),"DNF",IF(COUNT($E142:$G142)&lt;3,MAX($E142:$G142),MEDIAN($E142:$G142))))))</f>
        <v/>
      </c>
      <c r="I142" s="88"/>
      <c r="J142" s="89"/>
      <c r="K142" s="89"/>
      <c r="L142" s="89"/>
      <c r="M142" s="89"/>
      <c r="N142" s="89"/>
      <c r="O142" s="89"/>
      <c r="P142" s="89"/>
      <c r="Q142" s="90"/>
      <c r="R142" s="107" t="str">
        <f t="shared" si="4"/>
        <v/>
      </c>
      <c r="S142" s="758" t="str">
        <f>IF(C142="x","x",IF(C142="","",IF(OR(T142="NP",T142="DNF"),IF(T142="NP",MAX(T$12:T$309)+COUNTIF((T$12:T$309),MAX(T$12:T$309)),MAX(T$12:T$309)+COUNTIF((T$12:T$309),MAX(T$12:T$309))+COUNTIF((T$12:T$309),"NP")),T142)))</f>
        <v/>
      </c>
      <c r="T142" s="718" t="str">
        <f>IF(A142="x","x",IF(C142="","",IF(OR(U142="NP",U142="DNF"),U142,RANK(U142,U$12:U$309,1))))</f>
        <v/>
      </c>
      <c r="U142" s="718" t="str">
        <f>IF(A142="x","x",IF(C142="","",IF(OR(AND(R142="NP",R143="NP"),AND(R142="DNF",R143="DNF")),R142,IF(AND(R142="NP",R143="DNF"),R142,IF(AND(R142="DNF",R143="NP"),R143,MIN(R142,R143))))))</f>
        <v/>
      </c>
    </row>
    <row r="143" spans="1:21" ht="19.899999999999999" customHeight="1" thickBot="1" x14ac:dyDescent="0.25">
      <c r="A143" s="744"/>
      <c r="B143" s="784"/>
      <c r="C143" s="786"/>
      <c r="D143" s="80" t="s">
        <v>53</v>
      </c>
      <c r="E143" s="84"/>
      <c r="F143" s="85"/>
      <c r="G143" s="177"/>
      <c r="H143" s="180" t="str">
        <f>IF($C142="","",IF(OR($E143="DNF",$F143="DNF",$G143="DNF"),"DNF",IF(OR($E143="NP",$F143="NP",$G143="NP"),"NP",IF(ISERROR(MEDIAN($E143:$G143)),"DNF",IF(COUNT($E143:$G143)&lt;3,MAX($E143:$G143),MEDIAN($E143:$G143))))))</f>
        <v/>
      </c>
      <c r="I143" s="91"/>
      <c r="J143" s="92"/>
      <c r="K143" s="92"/>
      <c r="L143" s="92"/>
      <c r="M143" s="92"/>
      <c r="N143" s="92"/>
      <c r="O143" s="92"/>
      <c r="P143" s="92"/>
      <c r="Q143" s="93"/>
      <c r="R143" s="108" t="str">
        <f t="shared" si="4"/>
        <v/>
      </c>
      <c r="S143" s="759"/>
      <c r="T143" s="718"/>
      <c r="U143" s="718"/>
    </row>
    <row r="144" spans="1:21" ht="19.899999999999999" customHeight="1" x14ac:dyDescent="0.2">
      <c r="A144" s="744" t="str">
        <f>IF('Start - jaro'!I25="","","x")</f>
        <v/>
      </c>
      <c r="B144" s="787">
        <v>45</v>
      </c>
      <c r="C144" s="788" t="str">
        <f>IF('Start - jaro'!G25="","",'Start - jaro'!G25)</f>
        <v/>
      </c>
      <c r="D144" s="79" t="s">
        <v>52</v>
      </c>
      <c r="E144" s="82"/>
      <c r="F144" s="83"/>
      <c r="G144" s="173"/>
      <c r="H144" s="179" t="str">
        <f>IF($C144="","",IF(OR($E144="DNF",$F144="DNF",$G144="DNF"),"DNF",IF(OR($E144="NP",$F144="NP",$G144="NP"),"NP",IF(ISERROR(MEDIAN($E144:$G144)),"DNF",IF(COUNT($E144:$G144)&lt;3,MAX($E144:$G144),MEDIAN($E144:$G144))))))</f>
        <v/>
      </c>
      <c r="I144" s="88"/>
      <c r="J144" s="89"/>
      <c r="K144" s="89"/>
      <c r="L144" s="89"/>
      <c r="M144" s="89"/>
      <c r="N144" s="89"/>
      <c r="O144" s="89"/>
      <c r="P144" s="89"/>
      <c r="Q144" s="90"/>
      <c r="R144" s="107" t="str">
        <f t="shared" si="4"/>
        <v/>
      </c>
      <c r="S144" s="758" t="str">
        <f>IF(C144="x","x",IF(C144="","",IF(OR(T144="NP",T144="DNF"),IF(T144="NP",MAX(T$12:T$309)+COUNTIF((T$12:T$309),MAX(T$12:T$309)),MAX(T$12:T$309)+COUNTIF((T$12:T$309),MAX(T$12:T$309))+COUNTIF((T$12:T$309),"NP")),T144)))</f>
        <v/>
      </c>
      <c r="T144" s="718" t="str">
        <f>IF(A144="x","x",IF(C144="","",IF(OR(U144="NP",U144="DNF"),U144,RANK(U144,U$12:U$309,1))))</f>
        <v/>
      </c>
      <c r="U144" s="718" t="str">
        <f>IF(A144="x","x",IF(C144="","",IF(OR(AND(R144="NP",R145="NP"),AND(R144="DNF",R145="DNF")),R144,IF(AND(R144="NP",R145="DNF"),R144,IF(AND(R144="DNF",R145="NP"),R145,MIN(R144,R145))))))</f>
        <v/>
      </c>
    </row>
    <row r="145" spans="1:21" ht="19.899999999999999" customHeight="1" thickBot="1" x14ac:dyDescent="0.25">
      <c r="A145" s="744"/>
      <c r="B145" s="784"/>
      <c r="C145" s="786"/>
      <c r="D145" s="80" t="s">
        <v>53</v>
      </c>
      <c r="E145" s="84"/>
      <c r="F145" s="85"/>
      <c r="G145" s="177"/>
      <c r="H145" s="180" t="str">
        <f>IF($C144="","",IF(OR($E145="DNF",$F145="DNF",$G145="DNF"),"DNF",IF(OR($E145="NP",$F145="NP",$G145="NP"),"NP",IF(ISERROR(MEDIAN($E145:$G145)),"DNF",IF(COUNT($E145:$G145)&lt;3,MAX($E145:$G145),MEDIAN($E145:$G145))))))</f>
        <v/>
      </c>
      <c r="I145" s="91"/>
      <c r="J145" s="92"/>
      <c r="K145" s="92"/>
      <c r="L145" s="92"/>
      <c r="M145" s="92"/>
      <c r="N145" s="92"/>
      <c r="O145" s="92"/>
      <c r="P145" s="92"/>
      <c r="Q145" s="93"/>
      <c r="R145" s="108" t="str">
        <f t="shared" si="4"/>
        <v/>
      </c>
      <c r="S145" s="759"/>
      <c r="T145" s="718"/>
      <c r="U145" s="718"/>
    </row>
    <row r="146" spans="1:21" ht="19.899999999999999" customHeight="1" x14ac:dyDescent="0.2">
      <c r="A146" s="744" t="str">
        <f>IF('Start - jaro'!I26="","","x")</f>
        <v/>
      </c>
      <c r="B146" s="787">
        <v>46</v>
      </c>
      <c r="C146" s="788" t="str">
        <f>IF('Start - jaro'!G26="","",'Start - jaro'!G26)</f>
        <v/>
      </c>
      <c r="D146" s="79" t="s">
        <v>52</v>
      </c>
      <c r="E146" s="82"/>
      <c r="F146" s="83"/>
      <c r="G146" s="173"/>
      <c r="H146" s="179" t="str">
        <f>IF($C146="","",IF(OR($E146="DNF",$F146="DNF",$G146="DNF"),"DNF",IF(OR($E146="NP",$F146="NP",$G146="NP"),"NP",IF(ISERROR(MEDIAN($E146:$G146)),"DNF",IF(COUNT($E146:$G146)&lt;3,MAX($E146:$G146),MEDIAN($E146:$G146))))))</f>
        <v/>
      </c>
      <c r="I146" s="88"/>
      <c r="J146" s="89"/>
      <c r="K146" s="89"/>
      <c r="L146" s="89"/>
      <c r="M146" s="89"/>
      <c r="N146" s="89"/>
      <c r="O146" s="89"/>
      <c r="P146" s="89"/>
      <c r="Q146" s="90"/>
      <c r="R146" s="107" t="str">
        <f t="shared" si="4"/>
        <v/>
      </c>
      <c r="S146" s="758" t="str">
        <f>IF(C146="x","x",IF(C146="","",IF(OR(T146="NP",T146="DNF"),IF(T146="NP",MAX(T$12:T$309)+COUNTIF((T$12:T$309),MAX(T$12:T$309)),MAX(T$12:T$309)+COUNTIF((T$12:T$309),MAX(T$12:T$309))+COUNTIF((T$12:T$309),"NP")),T146)))</f>
        <v/>
      </c>
      <c r="T146" s="718" t="str">
        <f>IF(A146="x","x",IF(C146="","",IF(OR(U146="NP",U146="DNF"),U146,RANK(U146,U$12:U$309,1))))</f>
        <v/>
      </c>
      <c r="U146" s="718" t="str">
        <f>IF(A146="x","x",IF(C146="","",IF(OR(AND(R146="NP",R147="NP"),AND(R146="DNF",R147="DNF")),R146,IF(AND(R146="NP",R147="DNF"),R146,IF(AND(R146="DNF",R147="NP"),R147,MIN(R146,R147))))))</f>
        <v/>
      </c>
    </row>
    <row r="147" spans="1:21" ht="19.899999999999999" customHeight="1" thickBot="1" x14ac:dyDescent="0.25">
      <c r="A147" s="744"/>
      <c r="B147" s="784"/>
      <c r="C147" s="786"/>
      <c r="D147" s="80" t="s">
        <v>53</v>
      </c>
      <c r="E147" s="84"/>
      <c r="F147" s="85"/>
      <c r="G147" s="177"/>
      <c r="H147" s="180" t="str">
        <f>IF($C146="","",IF(OR($E147="DNF",$F147="DNF",$G147="DNF"),"DNF",IF(OR($E147="NP",$F147="NP",$G147="NP"),"NP",IF(ISERROR(MEDIAN($E147:$G147)),"DNF",IF(COUNT($E147:$G147)&lt;3,MAX($E147:$G147),MEDIAN($E147:$G147))))))</f>
        <v/>
      </c>
      <c r="I147" s="91"/>
      <c r="J147" s="92"/>
      <c r="K147" s="92"/>
      <c r="L147" s="92"/>
      <c r="M147" s="92"/>
      <c r="N147" s="92"/>
      <c r="O147" s="92"/>
      <c r="P147" s="92"/>
      <c r="Q147" s="93"/>
      <c r="R147" s="108" t="str">
        <f t="shared" si="4"/>
        <v/>
      </c>
      <c r="S147" s="759"/>
      <c r="T147" s="718"/>
      <c r="U147" s="718"/>
    </row>
    <row r="148" spans="1:21" ht="19.899999999999999" customHeight="1" x14ac:dyDescent="0.2">
      <c r="A148" s="744" t="str">
        <f>IF('Start - jaro'!I27="","","x")</f>
        <v/>
      </c>
      <c r="B148" s="787">
        <v>47</v>
      </c>
      <c r="C148" s="788" t="str">
        <f>IF('Start - jaro'!G27="","",'Start - jaro'!G27)</f>
        <v/>
      </c>
      <c r="D148" s="79" t="s">
        <v>52</v>
      </c>
      <c r="E148" s="82"/>
      <c r="F148" s="83"/>
      <c r="G148" s="173"/>
      <c r="H148" s="179" t="str">
        <f>IF($C148="","",IF(OR($E148="DNF",$F148="DNF",$G148="DNF"),"DNF",IF(OR($E148="NP",$F148="NP",$G148="NP"),"NP",IF(ISERROR(MEDIAN($E148:$G148)),"DNF",IF(COUNT($E148:$G148)&lt;3,MAX($E148:$G148),MEDIAN($E148:$G148))))))</f>
        <v/>
      </c>
      <c r="I148" s="88"/>
      <c r="J148" s="89"/>
      <c r="K148" s="89"/>
      <c r="L148" s="89"/>
      <c r="M148" s="89"/>
      <c r="N148" s="89"/>
      <c r="O148" s="89"/>
      <c r="P148" s="89"/>
      <c r="Q148" s="90"/>
      <c r="R148" s="107" t="str">
        <f t="shared" si="4"/>
        <v/>
      </c>
      <c r="S148" s="758" t="str">
        <f>IF(C148="x","x",IF(C148="","",IF(OR(T148="NP",T148="DNF"),IF(T148="NP",MAX(T$12:T$309)+COUNTIF((T$12:T$309),MAX(T$12:T$309)),MAX(T$12:T$309)+COUNTIF((T$12:T$309),MAX(T$12:T$309))+COUNTIF((T$12:T$309),"NP")),T148)))</f>
        <v/>
      </c>
      <c r="T148" s="718" t="str">
        <f>IF(A148="x","x",IF(C148="","",IF(OR(U148="NP",U148="DNF"),U148,RANK(U148,U$12:U$309,1))))</f>
        <v/>
      </c>
      <c r="U148" s="718" t="str">
        <f>IF(A148="x","x",IF(C148="","",IF(OR(AND(R148="NP",R149="NP"),AND(R148="DNF",R149="DNF")),R148,IF(AND(R148="NP",R149="DNF"),R148,IF(AND(R148="DNF",R149="NP"),R149,MIN(R148,R149))))))</f>
        <v/>
      </c>
    </row>
    <row r="149" spans="1:21" ht="19.899999999999999" customHeight="1" thickBot="1" x14ac:dyDescent="0.25">
      <c r="A149" s="744"/>
      <c r="B149" s="784"/>
      <c r="C149" s="786"/>
      <c r="D149" s="80" t="s">
        <v>53</v>
      </c>
      <c r="E149" s="84"/>
      <c r="F149" s="85"/>
      <c r="G149" s="177"/>
      <c r="H149" s="180" t="str">
        <f>IF($C148="","",IF(OR($E149="DNF",$F149="DNF",$G149="DNF"),"DNF",IF(OR($E149="NP",$F149="NP",$G149="NP"),"NP",IF(ISERROR(MEDIAN($E149:$G149)),"DNF",IF(COUNT($E149:$G149)&lt;3,MAX($E149:$G149),MEDIAN($E149:$G149))))))</f>
        <v/>
      </c>
      <c r="I149" s="91"/>
      <c r="J149" s="92"/>
      <c r="K149" s="92"/>
      <c r="L149" s="92"/>
      <c r="M149" s="92"/>
      <c r="N149" s="92"/>
      <c r="O149" s="92"/>
      <c r="P149" s="92"/>
      <c r="Q149" s="93"/>
      <c r="R149" s="108" t="str">
        <f t="shared" si="4"/>
        <v/>
      </c>
      <c r="S149" s="759"/>
      <c r="T149" s="718"/>
      <c r="U149" s="718"/>
    </row>
    <row r="150" spans="1:21" ht="19.899999999999999" customHeight="1" x14ac:dyDescent="0.2">
      <c r="A150" s="744" t="str">
        <f>IF('Start - jaro'!I28="","","x")</f>
        <v/>
      </c>
      <c r="B150" s="787">
        <v>48</v>
      </c>
      <c r="C150" s="788" t="str">
        <f>IF('Start - jaro'!G28="","",'Start - jaro'!G28)</f>
        <v/>
      </c>
      <c r="D150" s="79" t="s">
        <v>52</v>
      </c>
      <c r="E150" s="82"/>
      <c r="F150" s="83"/>
      <c r="G150" s="173"/>
      <c r="H150" s="179" t="str">
        <f>IF($C150="","",IF(OR($E150="DNF",$F150="DNF",$G150="DNF"),"DNF",IF(OR($E150="NP",$F150="NP",$G150="NP"),"NP",IF(ISERROR(MEDIAN($E150:$G150)),"DNF",IF(COUNT($E150:$G150)&lt;3,MAX($E150:$G150),MEDIAN($E150:$G150))))))</f>
        <v/>
      </c>
      <c r="I150" s="88"/>
      <c r="J150" s="89"/>
      <c r="K150" s="89"/>
      <c r="L150" s="89"/>
      <c r="M150" s="89"/>
      <c r="N150" s="89"/>
      <c r="O150" s="89"/>
      <c r="P150" s="89"/>
      <c r="Q150" s="90"/>
      <c r="R150" s="107" t="str">
        <f t="shared" si="4"/>
        <v/>
      </c>
      <c r="S150" s="758" t="str">
        <f>IF(C150="x","x",IF(C150="","",IF(OR(T150="NP",T150="DNF"),IF(T150="NP",MAX(T$12:T$309)+COUNTIF((T$12:T$309),MAX(T$12:T$309)),MAX(T$12:T$309)+COUNTIF((T$12:T$309),MAX(T$12:T$309))+COUNTIF((T$12:T$309),"NP")),T150)))</f>
        <v/>
      </c>
      <c r="T150" s="718" t="str">
        <f>IF(A150="x","x",IF(C150="","",IF(OR(U150="NP",U150="DNF"),U150,RANK(U150,U$12:U$309,1))))</f>
        <v/>
      </c>
      <c r="U150" s="718" t="str">
        <f>IF(A150="x","x",IF(C150="","",IF(OR(AND(R150="NP",R151="NP"),AND(R150="DNF",R151="DNF")),R150,IF(AND(R150="NP",R151="DNF"),R150,IF(AND(R150="DNF",R151="NP"),R151,MIN(R150,R151))))))</f>
        <v/>
      </c>
    </row>
    <row r="151" spans="1:21" ht="19.899999999999999" customHeight="1" thickBot="1" x14ac:dyDescent="0.25">
      <c r="A151" s="744"/>
      <c r="B151" s="784"/>
      <c r="C151" s="786"/>
      <c r="D151" s="80" t="s">
        <v>53</v>
      </c>
      <c r="E151" s="84"/>
      <c r="F151" s="85"/>
      <c r="G151" s="177"/>
      <c r="H151" s="180" t="str">
        <f>IF($C150="","",IF(OR($E151="DNF",$F151="DNF",$G151="DNF"),"DNF",IF(OR($E151="NP",$F151="NP",$G151="NP"),"NP",IF(ISERROR(MEDIAN($E151:$G151)),"DNF",IF(COUNT($E151:$G151)&lt;3,MAX($E151:$G151),MEDIAN($E151:$G151))))))</f>
        <v/>
      </c>
      <c r="I151" s="91"/>
      <c r="J151" s="92"/>
      <c r="K151" s="92"/>
      <c r="L151" s="92"/>
      <c r="M151" s="92"/>
      <c r="N151" s="92"/>
      <c r="O151" s="92"/>
      <c r="P151" s="92"/>
      <c r="Q151" s="93"/>
      <c r="R151" s="108" t="str">
        <f t="shared" si="4"/>
        <v/>
      </c>
      <c r="S151" s="759"/>
      <c r="T151" s="718"/>
      <c r="U151" s="718"/>
    </row>
    <row r="152" spans="1:21" ht="19.899999999999999" customHeight="1" x14ac:dyDescent="0.2">
      <c r="A152" s="744" t="str">
        <f>IF('Start - jaro'!I29="","","x")</f>
        <v/>
      </c>
      <c r="B152" s="787">
        <v>49</v>
      </c>
      <c r="C152" s="788" t="str">
        <f>IF('Start - jaro'!G29="","",'Start - jaro'!G29)</f>
        <v/>
      </c>
      <c r="D152" s="79" t="s">
        <v>52</v>
      </c>
      <c r="E152" s="82"/>
      <c r="F152" s="83"/>
      <c r="G152" s="173"/>
      <c r="H152" s="179" t="str">
        <f>IF($C152="","",IF(OR($E152="DNF",$F152="DNF",$G152="DNF"),"DNF",IF(OR($E152="NP",$F152="NP",$G152="NP"),"NP",IF(ISERROR(MEDIAN($E152:$G152)),"DNF",IF(COUNT($E152:$G152)&lt;3,MAX($E152:$G152),MEDIAN($E152:$G152))))))</f>
        <v/>
      </c>
      <c r="I152" s="88"/>
      <c r="J152" s="89"/>
      <c r="K152" s="89"/>
      <c r="L152" s="89"/>
      <c r="M152" s="89"/>
      <c r="N152" s="89"/>
      <c r="O152" s="89"/>
      <c r="P152" s="89"/>
      <c r="Q152" s="90"/>
      <c r="R152" s="107" t="str">
        <f t="shared" si="4"/>
        <v/>
      </c>
      <c r="S152" s="758" t="str">
        <f>IF(C152="x","x",IF(C152="","",IF(OR(T152="NP",T152="DNF"),IF(T152="NP",MAX(T$12:T$309)+COUNTIF((T$12:T$309),MAX(T$12:T$309)),MAX(T$12:T$309)+COUNTIF((T$12:T$309),MAX(T$12:T$309))+COUNTIF((T$12:T$309),"NP")),T152)))</f>
        <v/>
      </c>
      <c r="T152" s="718" t="str">
        <f>IF(A152="x","x",IF(C152="","",IF(OR(U152="NP",U152="DNF"),U152,RANK(U152,U$12:U$309,1))))</f>
        <v/>
      </c>
      <c r="U152" s="718" t="str">
        <f>IF(A152="x","x",IF(C152="","",IF(OR(AND(R152="NP",R153="NP"),AND(R152="DNF",R153="DNF")),R152,IF(AND(R152="NP",R153="DNF"),R152,IF(AND(R152="DNF",R153="NP"),R153,MIN(R152,R153))))))</f>
        <v/>
      </c>
    </row>
    <row r="153" spans="1:21" ht="19.899999999999999" customHeight="1" thickBot="1" x14ac:dyDescent="0.25">
      <c r="A153" s="744"/>
      <c r="B153" s="784"/>
      <c r="C153" s="786"/>
      <c r="D153" s="80" t="s">
        <v>53</v>
      </c>
      <c r="E153" s="84"/>
      <c r="F153" s="85"/>
      <c r="G153" s="177"/>
      <c r="H153" s="180" t="str">
        <f>IF($C152="","",IF(OR($E153="DNF",$F153="DNF",$G153="DNF"),"DNF",IF(OR($E153="NP",$F153="NP",$G153="NP"),"NP",IF(ISERROR(MEDIAN($E153:$G153)),"DNF",IF(COUNT($E153:$G153)&lt;3,MAX($E153:$G153),MEDIAN($E153:$G153))))))</f>
        <v/>
      </c>
      <c r="I153" s="91"/>
      <c r="J153" s="92"/>
      <c r="K153" s="92"/>
      <c r="L153" s="92"/>
      <c r="M153" s="92"/>
      <c r="N153" s="92"/>
      <c r="O153" s="92"/>
      <c r="P153" s="92"/>
      <c r="Q153" s="93"/>
      <c r="R153" s="108" t="str">
        <f t="shared" si="4"/>
        <v/>
      </c>
      <c r="S153" s="759"/>
      <c r="T153" s="718"/>
      <c r="U153" s="718"/>
    </row>
    <row r="154" spans="1:21" ht="19.899999999999999" customHeight="1" x14ac:dyDescent="0.2">
      <c r="A154" s="744" t="str">
        <f>IF('Start - jaro'!I30="","","x")</f>
        <v/>
      </c>
      <c r="B154" s="783">
        <v>50</v>
      </c>
      <c r="C154" s="785" t="str">
        <f>IF('Start - jaro'!G30="","",'Start - jaro'!G30)</f>
        <v/>
      </c>
      <c r="D154" s="81" t="s">
        <v>52</v>
      </c>
      <c r="E154" s="86"/>
      <c r="F154" s="87"/>
      <c r="G154" s="178"/>
      <c r="H154" s="179" t="str">
        <f>IF($C154="","",IF(OR($E154="DNF",$F154="DNF",$G154="DNF"),"DNF",IF(OR($E154="NP",$F154="NP",$G154="NP"),"NP",IF(ISERROR(MEDIAN($E154:$G154)),"DNF",IF(COUNT($E154:$G154)&lt;3,MAX($E154:$G154),MEDIAN($E154:$G154))))))</f>
        <v/>
      </c>
      <c r="I154" s="94"/>
      <c r="J154" s="95"/>
      <c r="K154" s="95"/>
      <c r="L154" s="95"/>
      <c r="M154" s="95"/>
      <c r="N154" s="95"/>
      <c r="O154" s="95"/>
      <c r="P154" s="95"/>
      <c r="Q154" s="96"/>
      <c r="R154" s="107" t="str">
        <f t="shared" si="4"/>
        <v/>
      </c>
      <c r="S154" s="758" t="str">
        <f>IF(C154="x","x",IF(C154="","",IF(OR(T154="NP",T154="DNF"),IF(T154="NP",MAX(T$12:T$309)+COUNTIF((T$12:T$309),MAX(T$12:T$309)),MAX(T$12:T$309)+COUNTIF((T$12:T$309),MAX(T$12:T$309))+COUNTIF((T$12:T$309),"NP")),T154)))</f>
        <v/>
      </c>
      <c r="T154" s="718" t="str">
        <f>IF(A154="x","x",IF(C154="","",IF(OR(U154="NP",U154="DNF"),U154,RANK(U154,U$12:U$309,1))))</f>
        <v/>
      </c>
      <c r="U154" s="718" t="str">
        <f>IF(A154="x","x",IF(C154="","",IF(OR(AND(R154="NP",R155="NP"),AND(R154="DNF",R155="DNF")),R154,IF(AND(R154="NP",R155="DNF"),R154,IF(AND(R154="DNF",R155="NP"),R155,MIN(R154,R155))))))</f>
        <v/>
      </c>
    </row>
    <row r="155" spans="1:21" ht="19.899999999999999" customHeight="1" thickBot="1" x14ac:dyDescent="0.25">
      <c r="A155" s="744"/>
      <c r="B155" s="784"/>
      <c r="C155" s="786"/>
      <c r="D155" s="80" t="s">
        <v>53</v>
      </c>
      <c r="E155" s="84"/>
      <c r="F155" s="85"/>
      <c r="G155" s="177"/>
      <c r="H155" s="180" t="str">
        <f>IF($C154="","",IF(OR($E155="DNF",$F155="DNF",$G155="DNF"),"DNF",IF(OR($E155="NP",$F155="NP",$G155="NP"),"NP",IF(ISERROR(MEDIAN($E155:$G155)),"DNF",IF(COUNT($E155:$G155)&lt;3,MAX($E155:$G155),MEDIAN($E155:$G155))))))</f>
        <v/>
      </c>
      <c r="I155" s="91"/>
      <c r="J155" s="92"/>
      <c r="K155" s="92"/>
      <c r="L155" s="92"/>
      <c r="M155" s="92"/>
      <c r="N155" s="92"/>
      <c r="O155" s="92"/>
      <c r="P155" s="92"/>
      <c r="Q155" s="93"/>
      <c r="R155" s="108" t="str">
        <f t="shared" si="4"/>
        <v/>
      </c>
      <c r="S155" s="759"/>
      <c r="T155" s="718"/>
      <c r="U155" s="718"/>
    </row>
    <row r="156" spans="1:21" ht="15" customHeight="1" x14ac:dyDescent="0.2">
      <c r="B156" s="745" t="s">
        <v>32</v>
      </c>
      <c r="C156" s="746"/>
      <c r="D156" s="746"/>
      <c r="E156" s="746"/>
      <c r="F156" s="746"/>
      <c r="G156" s="746"/>
      <c r="H156" s="746"/>
      <c r="I156" s="746"/>
      <c r="J156" s="746"/>
      <c r="K156" s="746"/>
      <c r="L156" s="746"/>
      <c r="M156" s="746"/>
      <c r="N156" s="746"/>
      <c r="O156" s="749"/>
      <c r="P156" s="749"/>
      <c r="Q156" s="749"/>
      <c r="R156" s="749"/>
      <c r="S156" s="750"/>
    </row>
    <row r="157" spans="1:21" ht="15" customHeight="1" x14ac:dyDescent="0.2">
      <c r="B157" s="747"/>
      <c r="C157" s="748"/>
      <c r="D157" s="748"/>
      <c r="E157" s="748"/>
      <c r="F157" s="748"/>
      <c r="G157" s="748"/>
      <c r="H157" s="748"/>
      <c r="I157" s="748"/>
      <c r="J157" s="748"/>
      <c r="K157" s="748"/>
      <c r="L157" s="748"/>
      <c r="M157" s="748"/>
      <c r="N157" s="748"/>
      <c r="O157" s="751"/>
      <c r="P157" s="751"/>
      <c r="Q157" s="751"/>
      <c r="R157" s="751"/>
      <c r="S157" s="752"/>
    </row>
    <row r="158" spans="1:21" ht="15" customHeight="1" x14ac:dyDescent="0.2">
      <c r="B158" s="747"/>
      <c r="C158" s="748"/>
      <c r="D158" s="748"/>
      <c r="E158" s="748"/>
      <c r="F158" s="748"/>
      <c r="G158" s="748"/>
      <c r="H158" s="748"/>
      <c r="I158" s="748"/>
      <c r="J158" s="748"/>
      <c r="K158" s="748"/>
      <c r="L158" s="748"/>
      <c r="M158" s="748"/>
      <c r="N158" s="748"/>
      <c r="O158" s="751"/>
      <c r="P158" s="751"/>
      <c r="Q158" s="751"/>
      <c r="R158" s="751"/>
      <c r="S158" s="752"/>
    </row>
    <row r="159" spans="1:21" ht="19.899999999999999" customHeight="1" thickBot="1" x14ac:dyDescent="0.25">
      <c r="B159" s="825" t="s">
        <v>93</v>
      </c>
      <c r="C159" s="826"/>
      <c r="D159" s="826"/>
      <c r="E159" s="826"/>
      <c r="F159" s="826"/>
      <c r="G159" s="826"/>
      <c r="H159" s="826"/>
      <c r="I159" s="826"/>
      <c r="J159" s="826"/>
      <c r="K159" s="826"/>
      <c r="L159" s="826"/>
      <c r="M159" s="826"/>
      <c r="N159" s="827"/>
      <c r="O159" s="817"/>
      <c r="P159" s="817"/>
      <c r="Q159" s="817"/>
      <c r="R159" s="817"/>
      <c r="S159" s="818"/>
    </row>
    <row r="160" spans="1:21" ht="15" customHeight="1" x14ac:dyDescent="0.2">
      <c r="B160" s="828" t="s">
        <v>31</v>
      </c>
      <c r="C160" s="829"/>
      <c r="D160" s="830"/>
      <c r="E160" s="831" t="s">
        <v>33</v>
      </c>
      <c r="F160" s="832"/>
      <c r="G160" s="832"/>
      <c r="H160" s="769"/>
      <c r="I160" s="833" t="s">
        <v>71</v>
      </c>
      <c r="J160" s="834"/>
      <c r="K160" s="834"/>
      <c r="L160" s="834"/>
      <c r="M160" s="834"/>
      <c r="N160" s="834"/>
      <c r="O160" s="834"/>
      <c r="P160" s="834"/>
      <c r="Q160" s="835"/>
      <c r="R160" s="836" t="s">
        <v>35</v>
      </c>
      <c r="S160" s="837"/>
    </row>
    <row r="161" spans="1:21" ht="15" customHeight="1" x14ac:dyDescent="0.2">
      <c r="B161" s="732"/>
      <c r="C161" s="733"/>
      <c r="D161" s="734"/>
      <c r="E161" s="767"/>
      <c r="F161" s="832"/>
      <c r="G161" s="832"/>
      <c r="H161" s="769"/>
      <c r="I161" s="869" t="s">
        <v>72</v>
      </c>
      <c r="J161" s="873" t="s">
        <v>64</v>
      </c>
      <c r="K161" s="875" t="s">
        <v>61</v>
      </c>
      <c r="L161" s="871" t="s">
        <v>65</v>
      </c>
      <c r="M161" s="873" t="s">
        <v>66</v>
      </c>
      <c r="N161" s="871" t="s">
        <v>67</v>
      </c>
      <c r="O161" s="871" t="s">
        <v>62</v>
      </c>
      <c r="P161" s="871" t="s">
        <v>73</v>
      </c>
      <c r="Q161" s="871" t="s">
        <v>63</v>
      </c>
      <c r="R161" s="760"/>
      <c r="S161" s="719"/>
    </row>
    <row r="162" spans="1:21" ht="15" customHeight="1" x14ac:dyDescent="0.2">
      <c r="B162" s="732"/>
      <c r="C162" s="733"/>
      <c r="D162" s="734"/>
      <c r="E162" s="770"/>
      <c r="F162" s="771"/>
      <c r="G162" s="771"/>
      <c r="H162" s="772"/>
      <c r="I162" s="869"/>
      <c r="J162" s="873"/>
      <c r="K162" s="875"/>
      <c r="L162" s="871"/>
      <c r="M162" s="873"/>
      <c r="N162" s="871"/>
      <c r="O162" s="871"/>
      <c r="P162" s="871"/>
      <c r="Q162" s="871"/>
      <c r="R162" s="725" t="s">
        <v>43</v>
      </c>
      <c r="S162" s="727" t="s">
        <v>44</v>
      </c>
    </row>
    <row r="163" spans="1:21" ht="15" customHeight="1" x14ac:dyDescent="0.2">
      <c r="B163" s="853" t="str">
        <f>"KATEGORIE: "&amp;'Start - podzim'!$N$2</f>
        <v>KATEGORIE: STARŠÍ</v>
      </c>
      <c r="C163" s="854"/>
      <c r="D163" s="855"/>
      <c r="E163" s="725" t="s">
        <v>45</v>
      </c>
      <c r="F163" s="721" t="s">
        <v>46</v>
      </c>
      <c r="G163" s="721" t="s">
        <v>47</v>
      </c>
      <c r="H163" s="727" t="s">
        <v>48</v>
      </c>
      <c r="I163" s="869"/>
      <c r="J163" s="873"/>
      <c r="K163" s="875"/>
      <c r="L163" s="871"/>
      <c r="M163" s="873"/>
      <c r="N163" s="871"/>
      <c r="O163" s="871"/>
      <c r="P163" s="871"/>
      <c r="Q163" s="871"/>
      <c r="R163" s="725"/>
      <c r="S163" s="727"/>
    </row>
    <row r="164" spans="1:21" ht="15" customHeight="1" x14ac:dyDescent="0.2">
      <c r="B164" s="856"/>
      <c r="C164" s="857"/>
      <c r="D164" s="858"/>
      <c r="E164" s="725"/>
      <c r="F164" s="721"/>
      <c r="G164" s="721"/>
      <c r="H164" s="727"/>
      <c r="I164" s="869"/>
      <c r="J164" s="873"/>
      <c r="K164" s="875"/>
      <c r="L164" s="871"/>
      <c r="M164" s="873"/>
      <c r="N164" s="871"/>
      <c r="O164" s="871"/>
      <c r="P164" s="871"/>
      <c r="Q164" s="871"/>
      <c r="R164" s="725"/>
      <c r="S164" s="727"/>
    </row>
    <row r="165" spans="1:21" ht="16.899999999999999" customHeight="1" x14ac:dyDescent="0.2">
      <c r="B165" s="760" t="s">
        <v>49</v>
      </c>
      <c r="C165" s="762" t="s">
        <v>50</v>
      </c>
      <c r="D165" s="719" t="s">
        <v>51</v>
      </c>
      <c r="E165" s="725"/>
      <c r="F165" s="721"/>
      <c r="G165" s="721"/>
      <c r="H165" s="727"/>
      <c r="I165" s="869"/>
      <c r="J165" s="873"/>
      <c r="K165" s="875"/>
      <c r="L165" s="871"/>
      <c r="M165" s="873"/>
      <c r="N165" s="871"/>
      <c r="O165" s="871"/>
      <c r="P165" s="871"/>
      <c r="Q165" s="871"/>
      <c r="R165" s="725"/>
      <c r="S165" s="727"/>
    </row>
    <row r="166" spans="1:21" ht="16.899999999999999" customHeight="1" thickBot="1" x14ac:dyDescent="0.25">
      <c r="B166" s="761"/>
      <c r="C166" s="763"/>
      <c r="D166" s="720"/>
      <c r="E166" s="726"/>
      <c r="F166" s="722"/>
      <c r="G166" s="722"/>
      <c r="H166" s="728"/>
      <c r="I166" s="870"/>
      <c r="J166" s="874"/>
      <c r="K166" s="876"/>
      <c r="L166" s="872"/>
      <c r="M166" s="874"/>
      <c r="N166" s="872"/>
      <c r="O166" s="872"/>
      <c r="P166" s="872"/>
      <c r="Q166" s="872"/>
      <c r="R166" s="726"/>
      <c r="S166" s="728"/>
    </row>
    <row r="167" spans="1:21" ht="19.899999999999999" customHeight="1" x14ac:dyDescent="0.2">
      <c r="A167" s="744" t="str">
        <f>IF('Start - jaro'!M6="","","x")</f>
        <v/>
      </c>
      <c r="B167" s="787">
        <v>51</v>
      </c>
      <c r="C167" s="756" t="str">
        <f>IF('Start - jaro'!K6="","",'Start - jaro'!K6)</f>
        <v/>
      </c>
      <c r="D167" s="79" t="s">
        <v>52</v>
      </c>
      <c r="E167" s="82"/>
      <c r="F167" s="83"/>
      <c r="G167" s="173"/>
      <c r="H167" s="179" t="str">
        <f>IF($C167="","",IF(OR($E167="DNF",$F167="DNF",$G167="DNF"),"DNF",IF(OR($E167="NP",$F167="NP",$G167="NP"),"NP",IF(ISERROR(MEDIAN($E167:$G167)),"DNF",IF(COUNT($E167:$G167)&lt;3,MAX($E167:$G167),MEDIAN($E167:$G167))))))</f>
        <v/>
      </c>
      <c r="I167" s="88"/>
      <c r="J167" s="89"/>
      <c r="K167" s="89"/>
      <c r="L167" s="89"/>
      <c r="M167" s="89"/>
      <c r="N167" s="89"/>
      <c r="O167" s="89"/>
      <c r="P167" s="89"/>
      <c r="Q167" s="90"/>
      <c r="R167" s="107" t="str">
        <f t="shared" ref="R167:R186" si="5">IF(H167="","",IF(H167="NP","NP",IF(H167="DNF","DNF",SUM(I167:Q167)+H167)))</f>
        <v/>
      </c>
      <c r="S167" s="758" t="str">
        <f>IF(C167="x","x",IF(C167="","",IF(OR(T167="NP",T167="DNF"),IF(T167="NP",MAX(T$12:T$309)+COUNTIF((T$12:T$309),MAX(T$12:T$309)),MAX(T$12:T$309)+COUNTIF((T$12:T$309),MAX(T$12:T$309))+COUNTIF((T$12:T$309),"NP")),T167)))</f>
        <v/>
      </c>
      <c r="T167" s="718" t="str">
        <f>IF(A167="x","x",IF(C167="","",IF(OR(U167="NP",U167="DNF"),U167,RANK(U167,U$12:U$309,1))))</f>
        <v/>
      </c>
      <c r="U167" s="718" t="str">
        <f>IF(A167="x","x",IF(C167="","",IF(OR(AND(R167="NP",R168="NP"),AND(R167="DNF",R168="DNF")),R167,IF(AND(R167="NP",R168="DNF"),R167,IF(AND(R167="DNF",R168="NP"),R168,MIN(R167,R168))))))</f>
        <v/>
      </c>
    </row>
    <row r="168" spans="1:21" ht="19.899999999999999" customHeight="1" thickBot="1" x14ac:dyDescent="0.25">
      <c r="A168" s="744"/>
      <c r="B168" s="784"/>
      <c r="C168" s="757"/>
      <c r="D168" s="80" t="s">
        <v>53</v>
      </c>
      <c r="E168" s="84"/>
      <c r="F168" s="85"/>
      <c r="G168" s="177"/>
      <c r="H168" s="180" t="str">
        <f>IF($C167="","",IF(OR($E168="DNF",$F168="DNF",$G168="DNF"),"DNF",IF(OR($E168="NP",$F168="NP",$G168="NP"),"NP",IF(ISERROR(MEDIAN($E168:$G168)),"DNF",IF(COUNT($E168:$G168)&lt;3,MAX($E168:$G168),MEDIAN($E168:$G168))))))</f>
        <v/>
      </c>
      <c r="I168" s="91"/>
      <c r="J168" s="92"/>
      <c r="K168" s="92"/>
      <c r="L168" s="92"/>
      <c r="M168" s="92"/>
      <c r="N168" s="92"/>
      <c r="O168" s="92"/>
      <c r="P168" s="92"/>
      <c r="Q168" s="93"/>
      <c r="R168" s="108" t="str">
        <f t="shared" si="5"/>
        <v/>
      </c>
      <c r="S168" s="759"/>
      <c r="T168" s="718"/>
      <c r="U168" s="718"/>
    </row>
    <row r="169" spans="1:21" ht="19.899999999999999" customHeight="1" x14ac:dyDescent="0.2">
      <c r="A169" s="744" t="str">
        <f>IF('Start - jaro'!M7="","","x")</f>
        <v/>
      </c>
      <c r="B169" s="787">
        <v>52</v>
      </c>
      <c r="C169" s="788" t="str">
        <f>IF('Start - jaro'!K7="","",'Start - jaro'!K7)</f>
        <v/>
      </c>
      <c r="D169" s="79" t="s">
        <v>52</v>
      </c>
      <c r="E169" s="82"/>
      <c r="F169" s="83"/>
      <c r="G169" s="173"/>
      <c r="H169" s="179" t="str">
        <f>IF($C169="","",IF(OR($E169="DNF",$F169="DNF",$G169="DNF"),"DNF",IF(OR($E169="NP",$F169="NP",$G169="NP"),"NP",IF(ISERROR(MEDIAN($E169:$G169)),"DNF",IF(COUNT($E169:$G169)&lt;3,MAX($E169:$G169),MEDIAN($E169:$G169))))))</f>
        <v/>
      </c>
      <c r="I169" s="88"/>
      <c r="J169" s="89"/>
      <c r="K169" s="89"/>
      <c r="L169" s="89"/>
      <c r="M169" s="89"/>
      <c r="N169" s="89"/>
      <c r="O169" s="89"/>
      <c r="P169" s="89"/>
      <c r="Q169" s="90"/>
      <c r="R169" s="107" t="str">
        <f t="shared" si="5"/>
        <v/>
      </c>
      <c r="S169" s="758" t="str">
        <f>IF(C169="x","x",IF(C169="","",IF(OR(T169="NP",T169="DNF"),IF(T169="NP",MAX(T$12:T$309)+COUNTIF((T$12:T$309),MAX(T$12:T$309)),MAX(T$12:T$309)+COUNTIF((T$12:T$309),MAX(T$12:T$309))+COUNTIF((T$12:T$309),"NP")),T169)))</f>
        <v/>
      </c>
      <c r="T169" s="718" t="str">
        <f>IF(A169="x","x",IF(C169="","",IF(OR(U169="NP",U169="DNF"),U169,RANK(U169,U$12:U$309,1))))</f>
        <v/>
      </c>
      <c r="U169" s="718" t="str">
        <f>IF(A169="x","x",IF(C169="","",IF(OR(AND(R169="NP",R170="NP"),AND(R169="DNF",R170="DNF")),R169,IF(AND(R169="NP",R170="DNF"),R169,IF(AND(R169="DNF",R170="NP"),R170,MIN(R169,R170))))))</f>
        <v/>
      </c>
    </row>
    <row r="170" spans="1:21" ht="19.899999999999999" customHeight="1" thickBot="1" x14ac:dyDescent="0.25">
      <c r="A170" s="744"/>
      <c r="B170" s="784"/>
      <c r="C170" s="786"/>
      <c r="D170" s="80" t="s">
        <v>53</v>
      </c>
      <c r="E170" s="84"/>
      <c r="F170" s="85"/>
      <c r="G170" s="177"/>
      <c r="H170" s="180" t="str">
        <f>IF($C169="","",IF(OR($E170="DNF",$F170="DNF",$G170="DNF"),"DNF",IF(OR($E170="NP",$F170="NP",$G170="NP"),"NP",IF(ISERROR(MEDIAN($E170:$G170)),"DNF",IF(COUNT($E170:$G170)&lt;3,MAX($E170:$G170),MEDIAN($E170:$G170))))))</f>
        <v/>
      </c>
      <c r="I170" s="91"/>
      <c r="J170" s="92"/>
      <c r="K170" s="92"/>
      <c r="L170" s="92"/>
      <c r="M170" s="92"/>
      <c r="N170" s="92"/>
      <c r="O170" s="92"/>
      <c r="P170" s="92"/>
      <c r="Q170" s="93"/>
      <c r="R170" s="108" t="str">
        <f t="shared" si="5"/>
        <v/>
      </c>
      <c r="S170" s="759"/>
      <c r="T170" s="718"/>
      <c r="U170" s="718"/>
    </row>
    <row r="171" spans="1:21" ht="19.899999999999999" customHeight="1" x14ac:dyDescent="0.2">
      <c r="A171" s="744" t="str">
        <f>IF('Start - jaro'!M8="","","x")</f>
        <v/>
      </c>
      <c r="B171" s="787">
        <v>53</v>
      </c>
      <c r="C171" s="788" t="str">
        <f>IF('Start - jaro'!K8="","",'Start - jaro'!K8)</f>
        <v/>
      </c>
      <c r="D171" s="79" t="s">
        <v>52</v>
      </c>
      <c r="E171" s="82"/>
      <c r="F171" s="83"/>
      <c r="G171" s="173"/>
      <c r="H171" s="179" t="str">
        <f>IF($C171="","",IF(OR($E171="DNF",$F171="DNF",$G171="DNF"),"DNF",IF(OR($E171="NP",$F171="NP",$G171="NP"),"NP",IF(ISERROR(MEDIAN($E171:$G171)),"DNF",IF(COUNT($E171:$G171)&lt;3,MAX($E171:$G171),MEDIAN($E171:$G171))))))</f>
        <v/>
      </c>
      <c r="I171" s="88"/>
      <c r="J171" s="89"/>
      <c r="K171" s="89"/>
      <c r="L171" s="89"/>
      <c r="M171" s="89"/>
      <c r="N171" s="89"/>
      <c r="O171" s="89"/>
      <c r="P171" s="89"/>
      <c r="Q171" s="90"/>
      <c r="R171" s="107" t="str">
        <f t="shared" si="5"/>
        <v/>
      </c>
      <c r="S171" s="758" t="str">
        <f>IF(C171="x","x",IF(C171="","",IF(OR(T171="NP",T171="DNF"),IF(T171="NP",MAX(T$12:T$309)+COUNTIF((T$12:T$309),MAX(T$12:T$309)),MAX(T$12:T$309)+COUNTIF((T$12:T$309),MAX(T$12:T$309))+COUNTIF((T$12:T$309),"NP")),T171)))</f>
        <v/>
      </c>
      <c r="T171" s="718" t="str">
        <f>IF(A171="x","x",IF(C171="","",IF(OR(U171="NP",U171="DNF"),U171,RANK(U171,U$12:U$309,1))))</f>
        <v/>
      </c>
      <c r="U171" s="718" t="str">
        <f>IF(A171="x","x",IF(C171="","",IF(OR(AND(R171="NP",R172="NP"),AND(R171="DNF",R172="DNF")),R171,IF(AND(R171="NP",R172="DNF"),R171,IF(AND(R171="DNF",R172="NP"),R172,MIN(R171,R172))))))</f>
        <v/>
      </c>
    </row>
    <row r="172" spans="1:21" ht="19.899999999999999" customHeight="1" thickBot="1" x14ac:dyDescent="0.25">
      <c r="A172" s="744"/>
      <c r="B172" s="784"/>
      <c r="C172" s="786"/>
      <c r="D172" s="80" t="s">
        <v>53</v>
      </c>
      <c r="E172" s="84"/>
      <c r="F172" s="85"/>
      <c r="G172" s="177"/>
      <c r="H172" s="180" t="str">
        <f>IF($C171="","",IF(OR($E172="DNF",$F172="DNF",$G172="DNF"),"DNF",IF(OR($E172="NP",$F172="NP",$G172="NP"),"NP",IF(ISERROR(MEDIAN($E172:$G172)),"DNF",IF(COUNT($E172:$G172)&lt;3,MAX($E172:$G172),MEDIAN($E172:$G172))))))</f>
        <v/>
      </c>
      <c r="I172" s="91"/>
      <c r="J172" s="92"/>
      <c r="K172" s="92"/>
      <c r="L172" s="92"/>
      <c r="M172" s="92"/>
      <c r="N172" s="92"/>
      <c r="O172" s="92"/>
      <c r="P172" s="92"/>
      <c r="Q172" s="93"/>
      <c r="R172" s="108" t="str">
        <f t="shared" si="5"/>
        <v/>
      </c>
      <c r="S172" s="759"/>
      <c r="T172" s="718"/>
      <c r="U172" s="718"/>
    </row>
    <row r="173" spans="1:21" ht="19.899999999999999" customHeight="1" x14ac:dyDescent="0.2">
      <c r="A173" s="744" t="str">
        <f>IF('Start - jaro'!M9="","","x")</f>
        <v/>
      </c>
      <c r="B173" s="787">
        <v>54</v>
      </c>
      <c r="C173" s="788" t="str">
        <f>IF('Start - jaro'!K9="","",'Start - jaro'!K9)</f>
        <v/>
      </c>
      <c r="D173" s="79" t="s">
        <v>52</v>
      </c>
      <c r="E173" s="82"/>
      <c r="F173" s="83"/>
      <c r="G173" s="173"/>
      <c r="H173" s="179" t="str">
        <f>IF($C173="","",IF(OR($E173="DNF",$F173="DNF",$G173="DNF"),"DNF",IF(OR($E173="NP",$F173="NP",$G173="NP"),"NP",IF(ISERROR(MEDIAN($E173:$G173)),"DNF",IF(COUNT($E173:$G173)&lt;3,MAX($E173:$G173),MEDIAN($E173:$G173))))))</f>
        <v/>
      </c>
      <c r="I173" s="88"/>
      <c r="J173" s="89"/>
      <c r="K173" s="89"/>
      <c r="L173" s="89"/>
      <c r="M173" s="89"/>
      <c r="N173" s="89"/>
      <c r="O173" s="89"/>
      <c r="P173" s="89"/>
      <c r="Q173" s="90"/>
      <c r="R173" s="107" t="str">
        <f t="shared" si="5"/>
        <v/>
      </c>
      <c r="S173" s="758" t="str">
        <f>IF(C173="x","x",IF(C173="","",IF(OR(T173="NP",T173="DNF"),IF(T173="NP",MAX(T$12:T$309)+COUNTIF((T$12:T$309),MAX(T$12:T$309)),MAX(T$12:T$309)+COUNTIF((T$12:T$309),MAX(T$12:T$309))+COUNTIF((T$12:T$309),"NP")),T173)))</f>
        <v/>
      </c>
      <c r="T173" s="718" t="str">
        <f>IF(A173="x","x",IF(C173="","",IF(OR(U173="NP",U173="DNF"),U173,RANK(U173,U$12:U$309,1))))</f>
        <v/>
      </c>
      <c r="U173" s="718" t="str">
        <f>IF(A173="x","x",IF(C173="","",IF(OR(AND(R173="NP",R174="NP"),AND(R173="DNF",R174="DNF")),R173,IF(AND(R173="NP",R174="DNF"),R173,IF(AND(R173="DNF",R174="NP"),R174,MIN(R173,R174))))))</f>
        <v/>
      </c>
    </row>
    <row r="174" spans="1:21" ht="19.899999999999999" customHeight="1" thickBot="1" x14ac:dyDescent="0.25">
      <c r="A174" s="744"/>
      <c r="B174" s="784"/>
      <c r="C174" s="786"/>
      <c r="D174" s="80" t="s">
        <v>53</v>
      </c>
      <c r="E174" s="84"/>
      <c r="F174" s="85"/>
      <c r="G174" s="177"/>
      <c r="H174" s="180" t="str">
        <f>IF($C173="","",IF(OR($E174="DNF",$F174="DNF",$G174="DNF"),"DNF",IF(OR($E174="NP",$F174="NP",$G174="NP"),"NP",IF(ISERROR(MEDIAN($E174:$G174)),"DNF",IF(COUNT($E174:$G174)&lt;3,MAX($E174:$G174),MEDIAN($E174:$G174))))))</f>
        <v/>
      </c>
      <c r="I174" s="91"/>
      <c r="J174" s="92"/>
      <c r="K174" s="92"/>
      <c r="L174" s="92"/>
      <c r="M174" s="92"/>
      <c r="N174" s="92"/>
      <c r="O174" s="92"/>
      <c r="P174" s="92"/>
      <c r="Q174" s="93"/>
      <c r="R174" s="108" t="str">
        <f t="shared" si="5"/>
        <v/>
      </c>
      <c r="S174" s="759"/>
      <c r="T174" s="718"/>
      <c r="U174" s="718"/>
    </row>
    <row r="175" spans="1:21" ht="19.899999999999999" customHeight="1" x14ac:dyDescent="0.2">
      <c r="A175" s="744" t="str">
        <f>IF('Start - jaro'!M10="","","x")</f>
        <v/>
      </c>
      <c r="B175" s="787">
        <v>55</v>
      </c>
      <c r="C175" s="788" t="str">
        <f>IF('Start - jaro'!K10="","",'Start - jaro'!K10)</f>
        <v/>
      </c>
      <c r="D175" s="79" t="s">
        <v>52</v>
      </c>
      <c r="E175" s="82"/>
      <c r="F175" s="83"/>
      <c r="G175" s="173"/>
      <c r="H175" s="179" t="str">
        <f>IF($C175="","",IF(OR($E175="DNF",$F175="DNF",$G175="DNF"),"DNF",IF(OR($E175="NP",$F175="NP",$G175="NP"),"NP",IF(ISERROR(MEDIAN($E175:$G175)),"DNF",IF(COUNT($E175:$G175)&lt;3,MAX($E175:$G175),MEDIAN($E175:$G175))))))</f>
        <v/>
      </c>
      <c r="I175" s="88"/>
      <c r="J175" s="89"/>
      <c r="K175" s="89"/>
      <c r="L175" s="89"/>
      <c r="M175" s="89"/>
      <c r="N175" s="89"/>
      <c r="O175" s="89"/>
      <c r="P175" s="89"/>
      <c r="Q175" s="90"/>
      <c r="R175" s="107" t="str">
        <f t="shared" si="5"/>
        <v/>
      </c>
      <c r="S175" s="758" t="str">
        <f>IF(C175="x","x",IF(C175="","",IF(OR(T175="NP",T175="DNF"),IF(T175="NP",MAX(T$12:T$309)+COUNTIF((T$12:T$309),MAX(T$12:T$309)),MAX(T$12:T$309)+COUNTIF((T$12:T$309),MAX(T$12:T$309))+COUNTIF((T$12:T$309),"NP")),T175)))</f>
        <v/>
      </c>
      <c r="T175" s="718" t="str">
        <f>IF(A175="x","x",IF(C175="","",IF(OR(U175="NP",U175="DNF"),U175,RANK(U175,U$12:U$309,1))))</f>
        <v/>
      </c>
      <c r="U175" s="718" t="str">
        <f>IF(A175="x","x",IF(C175="","",IF(OR(AND(R175="NP",R176="NP"),AND(R175="DNF",R176="DNF")),R175,IF(AND(R175="NP",R176="DNF"),R175,IF(AND(R175="DNF",R176="NP"),R176,MIN(R175,R176))))))</f>
        <v/>
      </c>
    </row>
    <row r="176" spans="1:21" ht="19.899999999999999" customHeight="1" thickBot="1" x14ac:dyDescent="0.25">
      <c r="A176" s="744"/>
      <c r="B176" s="784"/>
      <c r="C176" s="786"/>
      <c r="D176" s="80" t="s">
        <v>53</v>
      </c>
      <c r="E176" s="84"/>
      <c r="F176" s="85"/>
      <c r="G176" s="177"/>
      <c r="H176" s="180" t="str">
        <f>IF($C175="","",IF(OR($E176="DNF",$F176="DNF",$G176="DNF"),"DNF",IF(OR($E176="NP",$F176="NP",$G176="NP"),"NP",IF(ISERROR(MEDIAN($E176:$G176)),"DNF",IF(COUNT($E176:$G176)&lt;3,MAX($E176:$G176),MEDIAN($E176:$G176))))))</f>
        <v/>
      </c>
      <c r="I176" s="91"/>
      <c r="J176" s="92"/>
      <c r="K176" s="92"/>
      <c r="L176" s="92"/>
      <c r="M176" s="92"/>
      <c r="N176" s="92"/>
      <c r="O176" s="92"/>
      <c r="P176" s="92"/>
      <c r="Q176" s="93"/>
      <c r="R176" s="108" t="str">
        <f t="shared" si="5"/>
        <v/>
      </c>
      <c r="S176" s="759"/>
      <c r="T176" s="718"/>
      <c r="U176" s="718"/>
    </row>
    <row r="177" spans="1:21" ht="19.899999999999999" customHeight="1" x14ac:dyDescent="0.2">
      <c r="A177" s="744" t="str">
        <f>IF('Start - jaro'!M11="","","x")</f>
        <v/>
      </c>
      <c r="B177" s="787">
        <v>56</v>
      </c>
      <c r="C177" s="788" t="str">
        <f>IF('Start - jaro'!K11="","",'Start - jaro'!K11)</f>
        <v/>
      </c>
      <c r="D177" s="79" t="s">
        <v>52</v>
      </c>
      <c r="E177" s="82"/>
      <c r="F177" s="83"/>
      <c r="G177" s="173"/>
      <c r="H177" s="179" t="str">
        <f>IF($C177="","",IF(OR($E177="DNF",$F177="DNF",$G177="DNF"),"DNF",IF(OR($E177="NP",$F177="NP",$G177="NP"),"NP",IF(ISERROR(MEDIAN($E177:$G177)),"DNF",IF(COUNT($E177:$G177)&lt;3,MAX($E177:$G177),MEDIAN($E177:$G177))))))</f>
        <v/>
      </c>
      <c r="I177" s="88"/>
      <c r="J177" s="89"/>
      <c r="K177" s="89"/>
      <c r="L177" s="89"/>
      <c r="M177" s="89"/>
      <c r="N177" s="89"/>
      <c r="O177" s="89"/>
      <c r="P177" s="89"/>
      <c r="Q177" s="90"/>
      <c r="R177" s="107" t="str">
        <f t="shared" si="5"/>
        <v/>
      </c>
      <c r="S177" s="758" t="str">
        <f>IF(C177="x","x",IF(C177="","",IF(OR(T177="NP",T177="DNF"),IF(T177="NP",MAX(T$12:T$309)+COUNTIF((T$12:T$309),MAX(T$12:T$309)),MAX(T$12:T$309)+COUNTIF((T$12:T$309),MAX(T$12:T$309))+COUNTIF((T$12:T$309),"NP")),T177)))</f>
        <v/>
      </c>
      <c r="T177" s="718" t="str">
        <f>IF(A177="x","x",IF(C177="","",IF(OR(U177="NP",U177="DNF"),U177,RANK(U177,U$12:U$309,1))))</f>
        <v/>
      </c>
      <c r="U177" s="718" t="str">
        <f>IF(A177="x","x",IF(C177="","",IF(OR(AND(R177="NP",R178="NP"),AND(R177="DNF",R178="DNF")),R177,IF(AND(R177="NP",R178="DNF"),R177,IF(AND(R177="DNF",R178="NP"),R178,MIN(R177,R178))))))</f>
        <v/>
      </c>
    </row>
    <row r="178" spans="1:21" ht="19.899999999999999" customHeight="1" thickBot="1" x14ac:dyDescent="0.25">
      <c r="A178" s="744"/>
      <c r="B178" s="784"/>
      <c r="C178" s="786"/>
      <c r="D178" s="80" t="s">
        <v>53</v>
      </c>
      <c r="E178" s="84"/>
      <c r="F178" s="85"/>
      <c r="G178" s="177"/>
      <c r="H178" s="180" t="str">
        <f>IF($C177="","",IF(OR($E178="DNF",$F178="DNF",$G178="DNF"),"DNF",IF(OR($E178="NP",$F178="NP",$G178="NP"),"NP",IF(ISERROR(MEDIAN($E178:$G178)),"DNF",IF(COUNT($E178:$G178)&lt;3,MAX($E178:$G178),MEDIAN($E178:$G178))))))</f>
        <v/>
      </c>
      <c r="I178" s="91"/>
      <c r="J178" s="92"/>
      <c r="K178" s="92"/>
      <c r="L178" s="92"/>
      <c r="M178" s="92"/>
      <c r="N178" s="92"/>
      <c r="O178" s="92"/>
      <c r="P178" s="92"/>
      <c r="Q178" s="93"/>
      <c r="R178" s="108" t="str">
        <f t="shared" si="5"/>
        <v/>
      </c>
      <c r="S178" s="759"/>
      <c r="T178" s="718"/>
      <c r="U178" s="718"/>
    </row>
    <row r="179" spans="1:21" ht="19.899999999999999" customHeight="1" x14ac:dyDescent="0.2">
      <c r="A179" s="744" t="str">
        <f>IF('Start - jaro'!M12="","","x")</f>
        <v/>
      </c>
      <c r="B179" s="787">
        <v>57</v>
      </c>
      <c r="C179" s="788" t="str">
        <f>IF('Start - jaro'!K12="","",'Start - jaro'!K12)</f>
        <v/>
      </c>
      <c r="D179" s="79" t="s">
        <v>52</v>
      </c>
      <c r="E179" s="82"/>
      <c r="F179" s="83"/>
      <c r="G179" s="173"/>
      <c r="H179" s="179" t="str">
        <f>IF($C179="","",IF(OR($E179="DNF",$F179="DNF",$G179="DNF"),"DNF",IF(OR($E179="NP",$F179="NP",$G179="NP"),"NP",IF(ISERROR(MEDIAN($E179:$G179)),"DNF",IF(COUNT($E179:$G179)&lt;3,MAX($E179:$G179),MEDIAN($E179:$G179))))))</f>
        <v/>
      </c>
      <c r="I179" s="88"/>
      <c r="J179" s="89"/>
      <c r="K179" s="89"/>
      <c r="L179" s="89"/>
      <c r="M179" s="89"/>
      <c r="N179" s="89"/>
      <c r="O179" s="89"/>
      <c r="P179" s="89"/>
      <c r="Q179" s="90"/>
      <c r="R179" s="107" t="str">
        <f t="shared" si="5"/>
        <v/>
      </c>
      <c r="S179" s="758" t="str">
        <f>IF(C179="x","x",IF(C179="","",IF(OR(T179="NP",T179="DNF"),IF(T179="NP",MAX(T$12:T$309)+COUNTIF((T$12:T$309),MAX(T$12:T$309)),MAX(T$12:T$309)+COUNTIF((T$12:T$309),MAX(T$12:T$309))+COUNTIF((T$12:T$309),"NP")),T179)))</f>
        <v/>
      </c>
      <c r="T179" s="718" t="str">
        <f>IF(A179="x","x",IF(C179="","",IF(OR(U179="NP",U179="DNF"),U179,RANK(U179,U$12:U$309,1))))</f>
        <v/>
      </c>
      <c r="U179" s="718" t="str">
        <f>IF(A179="x","x",IF(C179="","",IF(OR(AND(R179="NP",R180="NP"),AND(R179="DNF",R180="DNF")),R179,IF(AND(R179="NP",R180="DNF"),R179,IF(AND(R179="DNF",R180="NP"),R180,MIN(R179,R180))))))</f>
        <v/>
      </c>
    </row>
    <row r="180" spans="1:21" ht="19.899999999999999" customHeight="1" thickBot="1" x14ac:dyDescent="0.25">
      <c r="A180" s="744"/>
      <c r="B180" s="784"/>
      <c r="C180" s="786"/>
      <c r="D180" s="80" t="s">
        <v>53</v>
      </c>
      <c r="E180" s="84"/>
      <c r="F180" s="85"/>
      <c r="G180" s="177"/>
      <c r="H180" s="180" t="str">
        <f>IF($C179="","",IF(OR($E180="DNF",$F180="DNF",$G180="DNF"),"DNF",IF(OR($E180="NP",$F180="NP",$G180="NP"),"NP",IF(ISERROR(MEDIAN($E180:$G180)),"DNF",IF(COUNT($E180:$G180)&lt;3,MAX($E180:$G180),MEDIAN($E180:$G180))))))</f>
        <v/>
      </c>
      <c r="I180" s="91"/>
      <c r="J180" s="92"/>
      <c r="K180" s="92"/>
      <c r="L180" s="92"/>
      <c r="M180" s="92"/>
      <c r="N180" s="92"/>
      <c r="O180" s="92"/>
      <c r="P180" s="92"/>
      <c r="Q180" s="93"/>
      <c r="R180" s="108" t="str">
        <f t="shared" si="5"/>
        <v/>
      </c>
      <c r="S180" s="759"/>
      <c r="T180" s="718"/>
      <c r="U180" s="718"/>
    </row>
    <row r="181" spans="1:21" ht="19.899999999999999" customHeight="1" x14ac:dyDescent="0.2">
      <c r="A181" s="744" t="str">
        <f>IF('Start - jaro'!M13="","","x")</f>
        <v/>
      </c>
      <c r="B181" s="787">
        <v>58</v>
      </c>
      <c r="C181" s="788" t="str">
        <f>IF('Start - jaro'!K13="","",'Start - jaro'!K13)</f>
        <v/>
      </c>
      <c r="D181" s="79" t="s">
        <v>52</v>
      </c>
      <c r="E181" s="82"/>
      <c r="F181" s="83"/>
      <c r="G181" s="173"/>
      <c r="H181" s="179" t="str">
        <f>IF($C181="","",IF(OR($E181="DNF",$F181="DNF",$G181="DNF"),"DNF",IF(OR($E181="NP",$F181="NP",$G181="NP"),"NP",IF(ISERROR(MEDIAN($E181:$G181)),"DNF",IF(COUNT($E181:$G181)&lt;3,MAX($E181:$G181),MEDIAN($E181:$G181))))))</f>
        <v/>
      </c>
      <c r="I181" s="88"/>
      <c r="J181" s="89"/>
      <c r="K181" s="89"/>
      <c r="L181" s="89"/>
      <c r="M181" s="89"/>
      <c r="N181" s="89"/>
      <c r="O181" s="89"/>
      <c r="P181" s="89"/>
      <c r="Q181" s="90"/>
      <c r="R181" s="107" t="str">
        <f t="shared" si="5"/>
        <v/>
      </c>
      <c r="S181" s="758" t="str">
        <f>IF(C181="x","x",IF(C181="","",IF(OR(T181="NP",T181="DNF"),IF(T181="NP",MAX(T$12:T$309)+COUNTIF((T$12:T$309),MAX(T$12:T$309)),MAX(T$12:T$309)+COUNTIF((T$12:T$309),MAX(T$12:T$309))+COUNTIF((T$12:T$309),"NP")),T181)))</f>
        <v/>
      </c>
      <c r="T181" s="718" t="str">
        <f>IF(A181="x","x",IF(C181="","",IF(OR(U181="NP",U181="DNF"),U181,RANK(U181,U$12:U$309,1))))</f>
        <v/>
      </c>
      <c r="U181" s="718" t="str">
        <f>IF(A181="x","x",IF(C181="","",IF(OR(AND(R181="NP",R182="NP"),AND(R181="DNF",R182="DNF")),R181,IF(AND(R181="NP",R182="DNF"),R181,IF(AND(R181="DNF",R182="NP"),R182,MIN(R181,R182))))))</f>
        <v/>
      </c>
    </row>
    <row r="182" spans="1:21" ht="19.899999999999999" customHeight="1" thickBot="1" x14ac:dyDescent="0.25">
      <c r="A182" s="744"/>
      <c r="B182" s="784"/>
      <c r="C182" s="786"/>
      <c r="D182" s="80" t="s">
        <v>53</v>
      </c>
      <c r="E182" s="84"/>
      <c r="F182" s="85"/>
      <c r="G182" s="177"/>
      <c r="H182" s="180" t="str">
        <f>IF($C181="","",IF(OR($E182="DNF",$F182="DNF",$G182="DNF"),"DNF",IF(OR($E182="NP",$F182="NP",$G182="NP"),"NP",IF(ISERROR(MEDIAN($E182:$G182)),"DNF",IF(COUNT($E182:$G182)&lt;3,MAX($E182:$G182),MEDIAN($E182:$G182))))))</f>
        <v/>
      </c>
      <c r="I182" s="91"/>
      <c r="J182" s="92"/>
      <c r="K182" s="92"/>
      <c r="L182" s="92"/>
      <c r="M182" s="92"/>
      <c r="N182" s="92"/>
      <c r="O182" s="92"/>
      <c r="P182" s="92"/>
      <c r="Q182" s="93"/>
      <c r="R182" s="108" t="str">
        <f t="shared" si="5"/>
        <v/>
      </c>
      <c r="S182" s="759"/>
      <c r="T182" s="718"/>
      <c r="U182" s="718"/>
    </row>
    <row r="183" spans="1:21" ht="19.899999999999999" customHeight="1" x14ac:dyDescent="0.2">
      <c r="A183" s="744" t="str">
        <f>IF('Start - jaro'!M14="","","x")</f>
        <v/>
      </c>
      <c r="B183" s="787">
        <v>59</v>
      </c>
      <c r="C183" s="788" t="str">
        <f>IF('Start - jaro'!K14="","",'Start - jaro'!K14)</f>
        <v/>
      </c>
      <c r="D183" s="79" t="s">
        <v>52</v>
      </c>
      <c r="E183" s="82"/>
      <c r="F183" s="83"/>
      <c r="G183" s="173"/>
      <c r="H183" s="179" t="str">
        <f>IF($C183="","",IF(OR($E183="DNF",$F183="DNF",$G183="DNF"),"DNF",IF(OR($E183="NP",$F183="NP",$G183="NP"),"NP",IF(ISERROR(MEDIAN($E183:$G183)),"DNF",IF(COUNT($E183:$G183)&lt;3,MAX($E183:$G183),MEDIAN($E183:$G183))))))</f>
        <v/>
      </c>
      <c r="I183" s="88"/>
      <c r="J183" s="89"/>
      <c r="K183" s="89"/>
      <c r="L183" s="89"/>
      <c r="M183" s="89"/>
      <c r="N183" s="89"/>
      <c r="O183" s="89"/>
      <c r="P183" s="89"/>
      <c r="Q183" s="90"/>
      <c r="R183" s="107" t="str">
        <f t="shared" si="5"/>
        <v/>
      </c>
      <c r="S183" s="758" t="str">
        <f>IF(C183="x","x",IF(C183="","",IF(OR(T183="NP",T183="DNF"),IF(T183="NP",MAX(T$12:T$309)+COUNTIF((T$12:T$309),MAX(T$12:T$309)),MAX(T$12:T$309)+COUNTIF((T$12:T$309),MAX(T$12:T$309))+COUNTIF((T$12:T$309),"NP")),T183)))</f>
        <v/>
      </c>
      <c r="T183" s="718" t="str">
        <f>IF(A183="x","x",IF(C183="","",IF(OR(U183="NP",U183="DNF"),U183,RANK(U183,U$12:U$309,1))))</f>
        <v/>
      </c>
      <c r="U183" s="718" t="str">
        <f>IF(A183="x","x",IF(C183="","",IF(OR(AND(R183="NP",R184="NP"),AND(R183="DNF",R184="DNF")),R183,IF(AND(R183="NP",R184="DNF"),R183,IF(AND(R183="DNF",R184="NP"),R184,MIN(R183,R184))))))</f>
        <v/>
      </c>
    </row>
    <row r="184" spans="1:21" ht="19.899999999999999" customHeight="1" thickBot="1" x14ac:dyDescent="0.25">
      <c r="A184" s="744"/>
      <c r="B184" s="784"/>
      <c r="C184" s="786"/>
      <c r="D184" s="80" t="s">
        <v>53</v>
      </c>
      <c r="E184" s="84"/>
      <c r="F184" s="85"/>
      <c r="G184" s="177"/>
      <c r="H184" s="180" t="str">
        <f>IF($C183="","",IF(OR($E184="DNF",$F184="DNF",$G184="DNF"),"DNF",IF(OR($E184="NP",$F184="NP",$G184="NP"),"NP",IF(ISERROR(MEDIAN($E184:$G184)),"DNF",IF(COUNT($E184:$G184)&lt;3,MAX($E184:$G184),MEDIAN($E184:$G184))))))</f>
        <v/>
      </c>
      <c r="I184" s="91"/>
      <c r="J184" s="92"/>
      <c r="K184" s="92"/>
      <c r="L184" s="92"/>
      <c r="M184" s="92"/>
      <c r="N184" s="92"/>
      <c r="O184" s="92"/>
      <c r="P184" s="92"/>
      <c r="Q184" s="93"/>
      <c r="R184" s="108" t="str">
        <f t="shared" si="5"/>
        <v/>
      </c>
      <c r="S184" s="759"/>
      <c r="T184" s="718"/>
      <c r="U184" s="718"/>
    </row>
    <row r="185" spans="1:21" ht="19.899999999999999" customHeight="1" x14ac:dyDescent="0.2">
      <c r="A185" s="744" t="str">
        <f>IF('Start - jaro'!M15="","","x")</f>
        <v/>
      </c>
      <c r="B185" s="783">
        <v>60</v>
      </c>
      <c r="C185" s="785" t="str">
        <f>IF('Start - jaro'!K15="","",'Start - jaro'!K15)</f>
        <v/>
      </c>
      <c r="D185" s="81" t="s">
        <v>52</v>
      </c>
      <c r="E185" s="86"/>
      <c r="F185" s="87"/>
      <c r="G185" s="178"/>
      <c r="H185" s="179" t="str">
        <f>IF($C185="","",IF(OR($E185="DNF",$F185="DNF",$G185="DNF"),"DNF",IF(OR($E185="NP",$F185="NP",$G185="NP"),"NP",IF(ISERROR(MEDIAN($E185:$G185)),"DNF",IF(COUNT($E185:$G185)&lt;3,MAX($E185:$G185),MEDIAN($E185:$G185))))))</f>
        <v/>
      </c>
      <c r="I185" s="94"/>
      <c r="J185" s="95"/>
      <c r="K185" s="95"/>
      <c r="L185" s="95"/>
      <c r="M185" s="95"/>
      <c r="N185" s="95"/>
      <c r="O185" s="95"/>
      <c r="P185" s="95"/>
      <c r="Q185" s="96"/>
      <c r="R185" s="107" t="str">
        <f t="shared" si="5"/>
        <v/>
      </c>
      <c r="S185" s="758" t="str">
        <f>IF(C185="x","x",IF(C185="","",IF(OR(T185="NP",T185="DNF"),IF(T185="NP",MAX(T$12:T$309)+COUNTIF((T$12:T$309),MAX(T$12:T$309)),MAX(T$12:T$309)+COUNTIF((T$12:T$309),MAX(T$12:T$309))+COUNTIF((T$12:T$309),"NP")),T185)))</f>
        <v/>
      </c>
      <c r="T185" s="718" t="str">
        <f>IF(A185="x","x",IF(C185="","",IF(OR(U185="NP",U185="DNF"),U185,RANK(U185,U$12:U$309,1))))</f>
        <v/>
      </c>
      <c r="U185" s="718" t="str">
        <f>IF(A185="x","x",IF(C185="","",IF(OR(AND(R185="NP",R186="NP"),AND(R185="DNF",R186="DNF")),R185,IF(AND(R185="NP",R186="DNF"),R185,IF(AND(R185="DNF",R186="NP"),R186,MIN(R185,R186))))))</f>
        <v/>
      </c>
    </row>
    <row r="186" spans="1:21" ht="19.899999999999999" customHeight="1" thickBot="1" x14ac:dyDescent="0.25">
      <c r="A186" s="744"/>
      <c r="B186" s="784"/>
      <c r="C186" s="786"/>
      <c r="D186" s="80" t="s">
        <v>53</v>
      </c>
      <c r="E186" s="84"/>
      <c r="F186" s="85"/>
      <c r="G186" s="177"/>
      <c r="H186" s="180" t="str">
        <f>IF($C185="","",IF(OR($E186="DNF",$F186="DNF",$G186="DNF"),"DNF",IF(OR($E186="NP",$F186="NP",$G186="NP"),"NP",IF(ISERROR(MEDIAN($E186:$G186)),"DNF",IF(COUNT($E186:$G186)&lt;3,MAX($E186:$G186),MEDIAN($E186:$G186))))))</f>
        <v/>
      </c>
      <c r="I186" s="91"/>
      <c r="J186" s="92"/>
      <c r="K186" s="92"/>
      <c r="L186" s="92"/>
      <c r="M186" s="92"/>
      <c r="N186" s="92"/>
      <c r="O186" s="92"/>
      <c r="P186" s="92"/>
      <c r="Q186" s="93"/>
      <c r="R186" s="108" t="str">
        <f t="shared" si="5"/>
        <v/>
      </c>
      <c r="S186" s="759"/>
      <c r="T186" s="718"/>
      <c r="U186" s="718"/>
    </row>
    <row r="187" spans="1:21" ht="15" customHeight="1" x14ac:dyDescent="0.2">
      <c r="B187" s="745" t="s">
        <v>32</v>
      </c>
      <c r="C187" s="746"/>
      <c r="D187" s="746"/>
      <c r="E187" s="746"/>
      <c r="F187" s="746"/>
      <c r="G187" s="746"/>
      <c r="H187" s="746"/>
      <c r="I187" s="746"/>
      <c r="J187" s="746"/>
      <c r="K187" s="746"/>
      <c r="L187" s="746"/>
      <c r="M187" s="746"/>
      <c r="N187" s="746"/>
      <c r="O187" s="749"/>
      <c r="P187" s="749"/>
      <c r="Q187" s="749"/>
      <c r="R187" s="749"/>
      <c r="S187" s="750"/>
    </row>
    <row r="188" spans="1:21" ht="15" customHeight="1" x14ac:dyDescent="0.2">
      <c r="B188" s="747"/>
      <c r="C188" s="748"/>
      <c r="D188" s="748"/>
      <c r="E188" s="748"/>
      <c r="F188" s="748"/>
      <c r="G188" s="748"/>
      <c r="H188" s="748"/>
      <c r="I188" s="748"/>
      <c r="J188" s="748"/>
      <c r="K188" s="748"/>
      <c r="L188" s="748"/>
      <c r="M188" s="748"/>
      <c r="N188" s="748"/>
      <c r="O188" s="751"/>
      <c r="P188" s="751"/>
      <c r="Q188" s="751"/>
      <c r="R188" s="751"/>
      <c r="S188" s="752"/>
    </row>
    <row r="189" spans="1:21" ht="15" customHeight="1" x14ac:dyDescent="0.2">
      <c r="B189" s="747"/>
      <c r="C189" s="748"/>
      <c r="D189" s="748"/>
      <c r="E189" s="748"/>
      <c r="F189" s="748"/>
      <c r="G189" s="748"/>
      <c r="H189" s="748"/>
      <c r="I189" s="748"/>
      <c r="J189" s="748"/>
      <c r="K189" s="748"/>
      <c r="L189" s="748"/>
      <c r="M189" s="748"/>
      <c r="N189" s="748"/>
      <c r="O189" s="751"/>
      <c r="P189" s="751"/>
      <c r="Q189" s="751"/>
      <c r="R189" s="751"/>
      <c r="S189" s="752"/>
    </row>
    <row r="190" spans="1:21" ht="19.899999999999999" customHeight="1" thickBot="1" x14ac:dyDescent="0.25">
      <c r="B190" s="825" t="s">
        <v>94</v>
      </c>
      <c r="C190" s="826"/>
      <c r="D190" s="826"/>
      <c r="E190" s="826"/>
      <c r="F190" s="826"/>
      <c r="G190" s="826"/>
      <c r="H190" s="826"/>
      <c r="I190" s="826"/>
      <c r="J190" s="826"/>
      <c r="K190" s="826"/>
      <c r="L190" s="826"/>
      <c r="M190" s="826"/>
      <c r="N190" s="827"/>
      <c r="O190" s="817"/>
      <c r="P190" s="817"/>
      <c r="Q190" s="817"/>
      <c r="R190" s="817"/>
      <c r="S190" s="818"/>
    </row>
    <row r="191" spans="1:21" ht="15" customHeight="1" x14ac:dyDescent="0.2">
      <c r="B191" s="828" t="s">
        <v>31</v>
      </c>
      <c r="C191" s="829"/>
      <c r="D191" s="830"/>
      <c r="E191" s="831" t="s">
        <v>33</v>
      </c>
      <c r="F191" s="832"/>
      <c r="G191" s="832"/>
      <c r="H191" s="769"/>
      <c r="I191" s="833" t="s">
        <v>71</v>
      </c>
      <c r="J191" s="834"/>
      <c r="K191" s="834"/>
      <c r="L191" s="834"/>
      <c r="M191" s="834"/>
      <c r="N191" s="834"/>
      <c r="O191" s="834"/>
      <c r="P191" s="834"/>
      <c r="Q191" s="835"/>
      <c r="R191" s="836" t="s">
        <v>35</v>
      </c>
      <c r="S191" s="837"/>
    </row>
    <row r="192" spans="1:21" ht="15" customHeight="1" x14ac:dyDescent="0.2">
      <c r="B192" s="732"/>
      <c r="C192" s="733"/>
      <c r="D192" s="734"/>
      <c r="E192" s="767"/>
      <c r="F192" s="832"/>
      <c r="G192" s="832"/>
      <c r="H192" s="769"/>
      <c r="I192" s="869" t="s">
        <v>72</v>
      </c>
      <c r="J192" s="873" t="s">
        <v>64</v>
      </c>
      <c r="K192" s="875" t="s">
        <v>61</v>
      </c>
      <c r="L192" s="871" t="s">
        <v>65</v>
      </c>
      <c r="M192" s="873" t="s">
        <v>66</v>
      </c>
      <c r="N192" s="871" t="s">
        <v>67</v>
      </c>
      <c r="O192" s="871" t="s">
        <v>62</v>
      </c>
      <c r="P192" s="871" t="s">
        <v>73</v>
      </c>
      <c r="Q192" s="871" t="s">
        <v>63</v>
      </c>
      <c r="R192" s="760"/>
      <c r="S192" s="719"/>
    </row>
    <row r="193" spans="1:21" ht="15" customHeight="1" x14ac:dyDescent="0.2">
      <c r="B193" s="732"/>
      <c r="C193" s="733"/>
      <c r="D193" s="734"/>
      <c r="E193" s="770"/>
      <c r="F193" s="771"/>
      <c r="G193" s="771"/>
      <c r="H193" s="772"/>
      <c r="I193" s="869"/>
      <c r="J193" s="873"/>
      <c r="K193" s="875"/>
      <c r="L193" s="871"/>
      <c r="M193" s="873"/>
      <c r="N193" s="871"/>
      <c r="O193" s="871"/>
      <c r="P193" s="871"/>
      <c r="Q193" s="871"/>
      <c r="R193" s="725" t="s">
        <v>43</v>
      </c>
      <c r="S193" s="727" t="s">
        <v>44</v>
      </c>
    </row>
    <row r="194" spans="1:21" ht="15" customHeight="1" x14ac:dyDescent="0.2">
      <c r="B194" s="853" t="str">
        <f>"KATEGORIE: "&amp;'Start - podzim'!$N$2</f>
        <v>KATEGORIE: STARŠÍ</v>
      </c>
      <c r="C194" s="854"/>
      <c r="D194" s="855"/>
      <c r="E194" s="725" t="s">
        <v>45</v>
      </c>
      <c r="F194" s="721" t="s">
        <v>46</v>
      </c>
      <c r="G194" s="721" t="s">
        <v>47</v>
      </c>
      <c r="H194" s="727" t="s">
        <v>48</v>
      </c>
      <c r="I194" s="869"/>
      <c r="J194" s="873"/>
      <c r="K194" s="875"/>
      <c r="L194" s="871"/>
      <c r="M194" s="873"/>
      <c r="N194" s="871"/>
      <c r="O194" s="871"/>
      <c r="P194" s="871"/>
      <c r="Q194" s="871"/>
      <c r="R194" s="725"/>
      <c r="S194" s="727"/>
    </row>
    <row r="195" spans="1:21" ht="15" customHeight="1" x14ac:dyDescent="0.2">
      <c r="B195" s="856"/>
      <c r="C195" s="857"/>
      <c r="D195" s="858"/>
      <c r="E195" s="725"/>
      <c r="F195" s="721"/>
      <c r="G195" s="721"/>
      <c r="H195" s="727"/>
      <c r="I195" s="869"/>
      <c r="J195" s="873"/>
      <c r="K195" s="875"/>
      <c r="L195" s="871"/>
      <c r="M195" s="873"/>
      <c r="N195" s="871"/>
      <c r="O195" s="871"/>
      <c r="P195" s="871"/>
      <c r="Q195" s="871"/>
      <c r="R195" s="725"/>
      <c r="S195" s="727"/>
    </row>
    <row r="196" spans="1:21" ht="16.899999999999999" customHeight="1" x14ac:dyDescent="0.2">
      <c r="B196" s="760" t="s">
        <v>49</v>
      </c>
      <c r="C196" s="762" t="s">
        <v>50</v>
      </c>
      <c r="D196" s="719" t="s">
        <v>51</v>
      </c>
      <c r="E196" s="725"/>
      <c r="F196" s="721"/>
      <c r="G196" s="721"/>
      <c r="H196" s="727"/>
      <c r="I196" s="869"/>
      <c r="J196" s="873"/>
      <c r="K196" s="875"/>
      <c r="L196" s="871"/>
      <c r="M196" s="873"/>
      <c r="N196" s="871"/>
      <c r="O196" s="871"/>
      <c r="P196" s="871"/>
      <c r="Q196" s="871"/>
      <c r="R196" s="725"/>
      <c r="S196" s="727"/>
    </row>
    <row r="197" spans="1:21" ht="16.899999999999999" customHeight="1" thickBot="1" x14ac:dyDescent="0.25">
      <c r="B197" s="761"/>
      <c r="C197" s="763"/>
      <c r="D197" s="720"/>
      <c r="E197" s="726"/>
      <c r="F197" s="722"/>
      <c r="G197" s="722"/>
      <c r="H197" s="728"/>
      <c r="I197" s="870"/>
      <c r="J197" s="874"/>
      <c r="K197" s="876"/>
      <c r="L197" s="872"/>
      <c r="M197" s="874"/>
      <c r="N197" s="872"/>
      <c r="O197" s="872"/>
      <c r="P197" s="872"/>
      <c r="Q197" s="872"/>
      <c r="R197" s="726"/>
      <c r="S197" s="728"/>
    </row>
    <row r="198" spans="1:21" ht="19.899999999999999" customHeight="1" x14ac:dyDescent="0.2">
      <c r="A198" s="744" t="str">
        <f>IF('Start - jaro'!M16="","","x")</f>
        <v/>
      </c>
      <c r="B198" s="787">
        <v>61</v>
      </c>
      <c r="C198" s="756" t="str">
        <f>IF('Start - jaro'!K16="","",'Start - jaro'!K16)</f>
        <v/>
      </c>
      <c r="D198" s="79" t="s">
        <v>52</v>
      </c>
      <c r="E198" s="82"/>
      <c r="F198" s="83"/>
      <c r="G198" s="173"/>
      <c r="H198" s="179" t="str">
        <f>IF($C198="","",IF(OR($E198="DNF",$F198="DNF",$G198="DNF"),"DNF",IF(OR($E198="NP",$F198="NP",$G198="NP"),"NP",IF(ISERROR(MEDIAN($E198:$G198)),"DNF",IF(COUNT($E198:$G198)&lt;3,MAX($E198:$G198),MEDIAN($E198:$G198))))))</f>
        <v/>
      </c>
      <c r="I198" s="88"/>
      <c r="J198" s="89"/>
      <c r="K198" s="89"/>
      <c r="L198" s="89"/>
      <c r="M198" s="89"/>
      <c r="N198" s="89"/>
      <c r="O198" s="89"/>
      <c r="P198" s="89"/>
      <c r="Q198" s="90"/>
      <c r="R198" s="107" t="str">
        <f t="shared" ref="R198:R217" si="6">IF(H198="","",IF(H198="NP","NP",IF(H198="DNF","DNF",SUM(I198:Q198)+H198)))</f>
        <v/>
      </c>
      <c r="S198" s="758" t="str">
        <f>IF(C198="x","x",IF(C198="","",IF(OR(T198="NP",T198="DNF"),IF(T198="NP",MAX(T$12:T$309)+COUNTIF((T$12:T$309),MAX(T$12:T$309)),MAX(T$12:T$309)+COUNTIF((T$12:T$309),MAX(T$12:T$309))+COUNTIF((T$12:T$309),"NP")),T198)))</f>
        <v/>
      </c>
      <c r="T198" s="718" t="str">
        <f>IF(A198="x","x",IF(C198="","",IF(OR(U198="NP",U198="DNF"),U198,RANK(U198,U$12:U$309,1))))</f>
        <v/>
      </c>
      <c r="U198" s="718" t="str">
        <f>IF(A198="x","x",IF(C198="","",IF(OR(AND(R198="NP",R199="NP"),AND(R198="DNF",R199="DNF")),R198,IF(AND(R198="NP",R199="DNF"),R198,IF(AND(R198="DNF",R199="NP"),R199,MIN(R198,R199))))))</f>
        <v/>
      </c>
    </row>
    <row r="199" spans="1:21" ht="19.899999999999999" customHeight="1" thickBot="1" x14ac:dyDescent="0.25">
      <c r="A199" s="744"/>
      <c r="B199" s="784"/>
      <c r="C199" s="757"/>
      <c r="D199" s="80" t="s">
        <v>53</v>
      </c>
      <c r="E199" s="84"/>
      <c r="F199" s="85"/>
      <c r="G199" s="177"/>
      <c r="H199" s="180" t="str">
        <f>IF($C198="","",IF(OR($E199="DNF",$F199="DNF",$G199="DNF"),"DNF",IF(OR($E199="NP",$F199="NP",$G199="NP"),"NP",IF(ISERROR(MEDIAN($E199:$G199)),"DNF",IF(COUNT($E199:$G199)&lt;3,MAX($E199:$G199),MEDIAN($E199:$G199))))))</f>
        <v/>
      </c>
      <c r="I199" s="91"/>
      <c r="J199" s="92"/>
      <c r="K199" s="92"/>
      <c r="L199" s="92"/>
      <c r="M199" s="92"/>
      <c r="N199" s="92"/>
      <c r="O199" s="92"/>
      <c r="P199" s="92"/>
      <c r="Q199" s="93"/>
      <c r="R199" s="108" t="str">
        <f t="shared" si="6"/>
        <v/>
      </c>
      <c r="S199" s="759"/>
      <c r="T199" s="718"/>
      <c r="U199" s="718"/>
    </row>
    <row r="200" spans="1:21" ht="19.899999999999999" customHeight="1" x14ac:dyDescent="0.2">
      <c r="A200" s="744" t="str">
        <f>IF('Start - jaro'!M17="","","x")</f>
        <v/>
      </c>
      <c r="B200" s="787">
        <v>62</v>
      </c>
      <c r="C200" s="788" t="str">
        <f>IF('Start - jaro'!K17="","",'Start - jaro'!K17)</f>
        <v/>
      </c>
      <c r="D200" s="79" t="s">
        <v>52</v>
      </c>
      <c r="E200" s="82"/>
      <c r="F200" s="83"/>
      <c r="G200" s="173"/>
      <c r="H200" s="179" t="str">
        <f>IF($C200="","",IF(OR($E200="DNF",$F200="DNF",$G200="DNF"),"DNF",IF(OR($E200="NP",$F200="NP",$G200="NP"),"NP",IF(ISERROR(MEDIAN($E200:$G200)),"DNF",IF(COUNT($E200:$G200)&lt;3,MAX($E200:$G200),MEDIAN($E200:$G200))))))</f>
        <v/>
      </c>
      <c r="I200" s="88"/>
      <c r="J200" s="89"/>
      <c r="K200" s="89"/>
      <c r="L200" s="89"/>
      <c r="M200" s="89"/>
      <c r="N200" s="89"/>
      <c r="O200" s="89"/>
      <c r="P200" s="89"/>
      <c r="Q200" s="90"/>
      <c r="R200" s="107" t="str">
        <f t="shared" si="6"/>
        <v/>
      </c>
      <c r="S200" s="758" t="str">
        <f>IF(C200="x","x",IF(C200="","",IF(OR(T200="NP",T200="DNF"),IF(T200="NP",MAX(T$12:T$309)+COUNTIF((T$12:T$309),MAX(T$12:T$309)),MAX(T$12:T$309)+COUNTIF((T$12:T$309),MAX(T$12:T$309))+COUNTIF((T$12:T$309),"NP")),T200)))</f>
        <v/>
      </c>
      <c r="T200" s="718" t="str">
        <f>IF(A200="x","x",IF(C200="","",IF(OR(U200="NP",U200="DNF"),U200,RANK(U200,U$12:U$309,1))))</f>
        <v/>
      </c>
      <c r="U200" s="718" t="str">
        <f>IF(A200="x","x",IF(C200="","",IF(OR(AND(R200="NP",R201="NP"),AND(R200="DNF",R201="DNF")),R200,IF(AND(R200="NP",R201="DNF"),R200,IF(AND(R200="DNF",R201="NP"),R201,MIN(R200,R201))))))</f>
        <v/>
      </c>
    </row>
    <row r="201" spans="1:21" ht="19.899999999999999" customHeight="1" thickBot="1" x14ac:dyDescent="0.25">
      <c r="A201" s="744"/>
      <c r="B201" s="784"/>
      <c r="C201" s="786"/>
      <c r="D201" s="80" t="s">
        <v>53</v>
      </c>
      <c r="E201" s="84"/>
      <c r="F201" s="85"/>
      <c r="G201" s="177"/>
      <c r="H201" s="180" t="str">
        <f>IF($C200="","",IF(OR($E201="DNF",$F201="DNF",$G201="DNF"),"DNF",IF(OR($E201="NP",$F201="NP",$G201="NP"),"NP",IF(ISERROR(MEDIAN($E201:$G201)),"DNF",IF(COUNT($E201:$G201)&lt;3,MAX($E201:$G201),MEDIAN($E201:$G201))))))</f>
        <v/>
      </c>
      <c r="I201" s="91"/>
      <c r="J201" s="92"/>
      <c r="K201" s="92"/>
      <c r="L201" s="92"/>
      <c r="M201" s="92"/>
      <c r="N201" s="92"/>
      <c r="O201" s="92"/>
      <c r="P201" s="92"/>
      <c r="Q201" s="93"/>
      <c r="R201" s="108" t="str">
        <f t="shared" si="6"/>
        <v/>
      </c>
      <c r="S201" s="759"/>
      <c r="T201" s="718"/>
      <c r="U201" s="718"/>
    </row>
    <row r="202" spans="1:21" ht="19.899999999999999" customHeight="1" x14ac:dyDescent="0.2">
      <c r="A202" s="744" t="str">
        <f>IF('Start - jaro'!M18="","","x")</f>
        <v/>
      </c>
      <c r="B202" s="787">
        <v>63</v>
      </c>
      <c r="C202" s="788" t="str">
        <f>IF('Start - jaro'!K18="","",'Start - jaro'!K18)</f>
        <v/>
      </c>
      <c r="D202" s="79" t="s">
        <v>52</v>
      </c>
      <c r="E202" s="82"/>
      <c r="F202" s="83"/>
      <c r="G202" s="173"/>
      <c r="H202" s="179" t="str">
        <f>IF($C202="","",IF(OR($E202="DNF",$F202="DNF",$G202="DNF"),"DNF",IF(OR($E202="NP",$F202="NP",$G202="NP"),"NP",IF(ISERROR(MEDIAN($E202:$G202)),"DNF",IF(COUNT($E202:$G202)&lt;3,MAX($E202:$G202),MEDIAN($E202:$G202))))))</f>
        <v/>
      </c>
      <c r="I202" s="88"/>
      <c r="J202" s="89"/>
      <c r="K202" s="89"/>
      <c r="L202" s="89"/>
      <c r="M202" s="89"/>
      <c r="N202" s="89"/>
      <c r="O202" s="89"/>
      <c r="P202" s="89"/>
      <c r="Q202" s="90"/>
      <c r="R202" s="107" t="str">
        <f t="shared" si="6"/>
        <v/>
      </c>
      <c r="S202" s="758" t="str">
        <f>IF(C202="x","x",IF(C202="","",IF(OR(T202="NP",T202="DNF"),IF(T202="NP",MAX(T$12:T$309)+COUNTIF((T$12:T$309),MAX(T$12:T$309)),MAX(T$12:T$309)+COUNTIF((T$12:T$309),MAX(T$12:T$309))+COUNTIF((T$12:T$309),"NP")),T202)))</f>
        <v/>
      </c>
      <c r="T202" s="718" t="str">
        <f>IF(A202="x","x",IF(C202="","",IF(OR(U202="NP",U202="DNF"),U202,RANK(U202,U$12:U$309,1))))</f>
        <v/>
      </c>
      <c r="U202" s="718" t="str">
        <f>IF(A202="x","x",IF(C202="","",IF(OR(AND(R202="NP",R203="NP"),AND(R202="DNF",R203="DNF")),R202,IF(AND(R202="NP",R203="DNF"),R202,IF(AND(R202="DNF",R203="NP"),R203,MIN(R202,R203))))))</f>
        <v/>
      </c>
    </row>
    <row r="203" spans="1:21" ht="19.899999999999999" customHeight="1" thickBot="1" x14ac:dyDescent="0.25">
      <c r="A203" s="744"/>
      <c r="B203" s="784"/>
      <c r="C203" s="786"/>
      <c r="D203" s="80" t="s">
        <v>53</v>
      </c>
      <c r="E203" s="84"/>
      <c r="F203" s="85"/>
      <c r="G203" s="177"/>
      <c r="H203" s="180" t="str">
        <f>IF($C202="","",IF(OR($E203="DNF",$F203="DNF",$G203="DNF"),"DNF",IF(OR($E203="NP",$F203="NP",$G203="NP"),"NP",IF(ISERROR(MEDIAN($E203:$G203)),"DNF",IF(COUNT($E203:$G203)&lt;3,MAX($E203:$G203),MEDIAN($E203:$G203))))))</f>
        <v/>
      </c>
      <c r="I203" s="91"/>
      <c r="J203" s="92"/>
      <c r="K203" s="92"/>
      <c r="L203" s="92"/>
      <c r="M203" s="92"/>
      <c r="N203" s="92"/>
      <c r="O203" s="92"/>
      <c r="P203" s="92"/>
      <c r="Q203" s="93"/>
      <c r="R203" s="108" t="str">
        <f t="shared" si="6"/>
        <v/>
      </c>
      <c r="S203" s="759"/>
      <c r="T203" s="718"/>
      <c r="U203" s="718"/>
    </row>
    <row r="204" spans="1:21" ht="19.899999999999999" customHeight="1" x14ac:dyDescent="0.2">
      <c r="A204" s="744" t="str">
        <f>IF('Start - jaro'!M19="","","x")</f>
        <v/>
      </c>
      <c r="B204" s="787">
        <v>64</v>
      </c>
      <c r="C204" s="788" t="str">
        <f>IF('Start - jaro'!K19="","",'Start - jaro'!K19)</f>
        <v/>
      </c>
      <c r="D204" s="79" t="s">
        <v>52</v>
      </c>
      <c r="E204" s="82"/>
      <c r="F204" s="83"/>
      <c r="G204" s="173"/>
      <c r="H204" s="179" t="str">
        <f>IF($C204="","",IF(OR($E204="DNF",$F204="DNF",$G204="DNF"),"DNF",IF(OR($E204="NP",$F204="NP",$G204="NP"),"NP",IF(ISERROR(MEDIAN($E204:$G204)),"DNF",IF(COUNT($E204:$G204)&lt;3,MAX($E204:$G204),MEDIAN($E204:$G204))))))</f>
        <v/>
      </c>
      <c r="I204" s="88"/>
      <c r="J204" s="89"/>
      <c r="K204" s="89"/>
      <c r="L204" s="89"/>
      <c r="M204" s="89"/>
      <c r="N204" s="89"/>
      <c r="O204" s="89"/>
      <c r="P204" s="89"/>
      <c r="Q204" s="90"/>
      <c r="R204" s="107" t="str">
        <f t="shared" si="6"/>
        <v/>
      </c>
      <c r="S204" s="758" t="str">
        <f>IF(C204="x","x",IF(C204="","",IF(OR(T204="NP",T204="DNF"),IF(T204="NP",MAX(T$12:T$309)+COUNTIF((T$12:T$309),MAX(T$12:T$309)),MAX(T$12:T$309)+COUNTIF((T$12:T$309),MAX(T$12:T$309))+COUNTIF((T$12:T$309),"NP")),T204)))</f>
        <v/>
      </c>
      <c r="T204" s="718" t="str">
        <f>IF(A204="x","x",IF(C204="","",IF(OR(U204="NP",U204="DNF"),U204,RANK(U204,U$12:U$309,1))))</f>
        <v/>
      </c>
      <c r="U204" s="718" t="str">
        <f>IF(A204="x","x",IF(C204="","",IF(OR(AND(R204="NP",R205="NP"),AND(R204="DNF",R205="DNF")),R204,IF(AND(R204="NP",R205="DNF"),R204,IF(AND(R204="DNF",R205="NP"),R205,MIN(R204,R205))))))</f>
        <v/>
      </c>
    </row>
    <row r="205" spans="1:21" ht="19.899999999999999" customHeight="1" thickBot="1" x14ac:dyDescent="0.25">
      <c r="A205" s="744"/>
      <c r="B205" s="784"/>
      <c r="C205" s="786"/>
      <c r="D205" s="80" t="s">
        <v>53</v>
      </c>
      <c r="E205" s="84"/>
      <c r="F205" s="85"/>
      <c r="G205" s="177"/>
      <c r="H205" s="180" t="str">
        <f>IF($C204="","",IF(OR($E205="DNF",$F205="DNF",$G205="DNF"),"DNF",IF(OR($E205="NP",$F205="NP",$G205="NP"),"NP",IF(ISERROR(MEDIAN($E205:$G205)),"DNF",IF(COUNT($E205:$G205)&lt;3,MAX($E205:$G205),MEDIAN($E205:$G205))))))</f>
        <v/>
      </c>
      <c r="I205" s="91"/>
      <c r="J205" s="92"/>
      <c r="K205" s="92"/>
      <c r="L205" s="92"/>
      <c r="M205" s="92"/>
      <c r="N205" s="92"/>
      <c r="O205" s="92"/>
      <c r="P205" s="92"/>
      <c r="Q205" s="93"/>
      <c r="R205" s="108" t="str">
        <f t="shared" si="6"/>
        <v/>
      </c>
      <c r="S205" s="759"/>
      <c r="T205" s="718"/>
      <c r="U205" s="718"/>
    </row>
    <row r="206" spans="1:21" ht="19.899999999999999" customHeight="1" x14ac:dyDescent="0.2">
      <c r="A206" s="744" t="str">
        <f>IF('Start - jaro'!M20="","","x")</f>
        <v/>
      </c>
      <c r="B206" s="787">
        <v>65</v>
      </c>
      <c r="C206" s="788" t="str">
        <f>IF('Start - jaro'!K20="","",'Start - jaro'!K20)</f>
        <v/>
      </c>
      <c r="D206" s="79" t="s">
        <v>52</v>
      </c>
      <c r="E206" s="82"/>
      <c r="F206" s="83"/>
      <c r="G206" s="173"/>
      <c r="H206" s="179" t="str">
        <f>IF($C206="","",IF(OR($E206="DNF",$F206="DNF",$G206="DNF"),"DNF",IF(OR($E206="NP",$F206="NP",$G206="NP"),"NP",IF(ISERROR(MEDIAN($E206:$G206)),"DNF",IF(COUNT($E206:$G206)&lt;3,MAX($E206:$G206),MEDIAN($E206:$G206))))))</f>
        <v/>
      </c>
      <c r="I206" s="88"/>
      <c r="J206" s="89"/>
      <c r="K206" s="89"/>
      <c r="L206" s="89"/>
      <c r="M206" s="89"/>
      <c r="N206" s="89"/>
      <c r="O206" s="89"/>
      <c r="P206" s="89"/>
      <c r="Q206" s="90"/>
      <c r="R206" s="107" t="str">
        <f t="shared" si="6"/>
        <v/>
      </c>
      <c r="S206" s="758" t="str">
        <f>IF(C206="x","x",IF(C206="","",IF(OR(T206="NP",T206="DNF"),IF(T206="NP",MAX(T$12:T$309)+COUNTIF((T$12:T$309),MAX(T$12:T$309)),MAX(T$12:T$309)+COUNTIF((T$12:T$309),MAX(T$12:T$309))+COUNTIF((T$12:T$309),"NP")),T206)))</f>
        <v/>
      </c>
      <c r="T206" s="718" t="str">
        <f>IF(A206="x","x",IF(C206="","",IF(OR(U206="NP",U206="DNF"),U206,RANK(U206,U$12:U$309,1))))</f>
        <v/>
      </c>
      <c r="U206" s="718" t="str">
        <f>IF(A206="x","x",IF(C206="","",IF(OR(AND(R206="NP",R207="NP"),AND(R206="DNF",R207="DNF")),R206,IF(AND(R206="NP",R207="DNF"),R206,IF(AND(R206="DNF",R207="NP"),R207,MIN(R206,R207))))))</f>
        <v/>
      </c>
    </row>
    <row r="207" spans="1:21" ht="19.899999999999999" customHeight="1" thickBot="1" x14ac:dyDescent="0.25">
      <c r="A207" s="744"/>
      <c r="B207" s="784"/>
      <c r="C207" s="786"/>
      <c r="D207" s="80" t="s">
        <v>53</v>
      </c>
      <c r="E207" s="84"/>
      <c r="F207" s="85"/>
      <c r="G207" s="177"/>
      <c r="H207" s="180" t="str">
        <f>IF($C206="","",IF(OR($E207="DNF",$F207="DNF",$G207="DNF"),"DNF",IF(OR($E207="NP",$F207="NP",$G207="NP"),"NP",IF(ISERROR(MEDIAN($E207:$G207)),"DNF",IF(COUNT($E207:$G207)&lt;3,MAX($E207:$G207),MEDIAN($E207:$G207))))))</f>
        <v/>
      </c>
      <c r="I207" s="91"/>
      <c r="J207" s="92"/>
      <c r="K207" s="92"/>
      <c r="L207" s="92"/>
      <c r="M207" s="92"/>
      <c r="N207" s="92"/>
      <c r="O207" s="92"/>
      <c r="P207" s="92"/>
      <c r="Q207" s="93"/>
      <c r="R207" s="108" t="str">
        <f t="shared" si="6"/>
        <v/>
      </c>
      <c r="S207" s="759"/>
      <c r="T207" s="718"/>
      <c r="U207" s="718"/>
    </row>
    <row r="208" spans="1:21" ht="19.899999999999999" customHeight="1" x14ac:dyDescent="0.2">
      <c r="A208" s="744" t="str">
        <f>IF('Start - jaro'!M21="","","x")</f>
        <v/>
      </c>
      <c r="B208" s="787">
        <v>66</v>
      </c>
      <c r="C208" s="788" t="str">
        <f>IF('Start - jaro'!K21="","",'Start - jaro'!K21)</f>
        <v/>
      </c>
      <c r="D208" s="79" t="s">
        <v>52</v>
      </c>
      <c r="E208" s="82"/>
      <c r="F208" s="83"/>
      <c r="G208" s="173"/>
      <c r="H208" s="179" t="str">
        <f>IF($C208="","",IF(OR($E208="DNF",$F208="DNF",$G208="DNF"),"DNF",IF(OR($E208="NP",$F208="NP",$G208="NP"),"NP",IF(ISERROR(MEDIAN($E208:$G208)),"DNF",IF(COUNT($E208:$G208)&lt;3,MAX($E208:$G208),MEDIAN($E208:$G208))))))</f>
        <v/>
      </c>
      <c r="I208" s="88"/>
      <c r="J208" s="89"/>
      <c r="K208" s="89"/>
      <c r="L208" s="89"/>
      <c r="M208" s="89"/>
      <c r="N208" s="89"/>
      <c r="O208" s="89"/>
      <c r="P208" s="89"/>
      <c r="Q208" s="90"/>
      <c r="R208" s="107" t="str">
        <f t="shared" si="6"/>
        <v/>
      </c>
      <c r="S208" s="758" t="str">
        <f>IF(C208="x","x",IF(C208="","",IF(OR(T208="NP",T208="DNF"),IF(T208="NP",MAX(T$12:T$309)+COUNTIF((T$12:T$309),MAX(T$12:T$309)),MAX(T$12:T$309)+COUNTIF((T$12:T$309),MAX(T$12:T$309))+COUNTIF((T$12:T$309),"NP")),T208)))</f>
        <v/>
      </c>
      <c r="T208" s="718" t="str">
        <f>IF(A208="x","x",IF(C208="","",IF(OR(U208="NP",U208="DNF"),U208,RANK(U208,U$12:U$309,1))))</f>
        <v/>
      </c>
      <c r="U208" s="718" t="str">
        <f>IF(A208="x","x",IF(C208="","",IF(OR(AND(R208="NP",R209="NP"),AND(R208="DNF",R209="DNF")),R208,IF(AND(R208="NP",R209="DNF"),R208,IF(AND(R208="DNF",R209="NP"),R209,MIN(R208,R209))))))</f>
        <v/>
      </c>
    </row>
    <row r="209" spans="1:21" ht="19.899999999999999" customHeight="1" thickBot="1" x14ac:dyDescent="0.25">
      <c r="A209" s="744"/>
      <c r="B209" s="784"/>
      <c r="C209" s="786"/>
      <c r="D209" s="80" t="s">
        <v>53</v>
      </c>
      <c r="E209" s="84"/>
      <c r="F209" s="85"/>
      <c r="G209" s="177"/>
      <c r="H209" s="180" t="str">
        <f>IF($C208="","",IF(OR($E209="DNF",$F209="DNF",$G209="DNF"),"DNF",IF(OR($E209="NP",$F209="NP",$G209="NP"),"NP",IF(ISERROR(MEDIAN($E209:$G209)),"DNF",IF(COUNT($E209:$G209)&lt;3,MAX($E209:$G209),MEDIAN($E209:$G209))))))</f>
        <v/>
      </c>
      <c r="I209" s="91"/>
      <c r="J209" s="92"/>
      <c r="K209" s="92"/>
      <c r="L209" s="92"/>
      <c r="M209" s="92"/>
      <c r="N209" s="92"/>
      <c r="O209" s="92"/>
      <c r="P209" s="92"/>
      <c r="Q209" s="93"/>
      <c r="R209" s="108" t="str">
        <f t="shared" si="6"/>
        <v/>
      </c>
      <c r="S209" s="759"/>
      <c r="T209" s="718"/>
      <c r="U209" s="718"/>
    </row>
    <row r="210" spans="1:21" ht="19.899999999999999" customHeight="1" x14ac:dyDescent="0.2">
      <c r="A210" s="744" t="str">
        <f>IF('Start - jaro'!M22="","","x")</f>
        <v/>
      </c>
      <c r="B210" s="787">
        <v>67</v>
      </c>
      <c r="C210" s="788" t="str">
        <f>IF('Start - jaro'!K22="","",'Start - jaro'!K22)</f>
        <v/>
      </c>
      <c r="D210" s="79" t="s">
        <v>52</v>
      </c>
      <c r="E210" s="82"/>
      <c r="F210" s="83"/>
      <c r="G210" s="173"/>
      <c r="H210" s="179" t="str">
        <f>IF($C210="","",IF(OR($E210="DNF",$F210="DNF",$G210="DNF"),"DNF",IF(OR($E210="NP",$F210="NP",$G210="NP"),"NP",IF(ISERROR(MEDIAN($E210:$G210)),"DNF",IF(COUNT($E210:$G210)&lt;3,MAX($E210:$G210),MEDIAN($E210:$G210))))))</f>
        <v/>
      </c>
      <c r="I210" s="88"/>
      <c r="J210" s="89"/>
      <c r="K210" s="89"/>
      <c r="L210" s="89"/>
      <c r="M210" s="89"/>
      <c r="N210" s="89"/>
      <c r="O210" s="89"/>
      <c r="P210" s="89"/>
      <c r="Q210" s="90"/>
      <c r="R210" s="107" t="str">
        <f t="shared" si="6"/>
        <v/>
      </c>
      <c r="S210" s="758" t="str">
        <f>IF(C210="x","x",IF(C210="","",IF(OR(T210="NP",T210="DNF"),IF(T210="NP",MAX(T$12:T$309)+COUNTIF((T$12:T$309),MAX(T$12:T$309)),MAX(T$12:T$309)+COUNTIF((T$12:T$309),MAX(T$12:T$309))+COUNTIF((T$12:T$309),"NP")),T210)))</f>
        <v/>
      </c>
      <c r="T210" s="718" t="str">
        <f>IF(A210="x","x",IF(C210="","",IF(OR(U210="NP",U210="DNF"),U210,RANK(U210,U$12:U$309,1))))</f>
        <v/>
      </c>
      <c r="U210" s="718" t="str">
        <f>IF(A210="x","x",IF(C210="","",IF(OR(AND(R210="NP",R211="NP"),AND(R210="DNF",R211="DNF")),R210,IF(AND(R210="NP",R211="DNF"),R210,IF(AND(R210="DNF",R211="NP"),R211,MIN(R210,R211))))))</f>
        <v/>
      </c>
    </row>
    <row r="211" spans="1:21" ht="19.899999999999999" customHeight="1" thickBot="1" x14ac:dyDescent="0.25">
      <c r="A211" s="744"/>
      <c r="B211" s="784"/>
      <c r="C211" s="786"/>
      <c r="D211" s="80" t="s">
        <v>53</v>
      </c>
      <c r="E211" s="84"/>
      <c r="F211" s="85"/>
      <c r="G211" s="177"/>
      <c r="H211" s="180" t="str">
        <f>IF($C210="","",IF(OR($E211="DNF",$F211="DNF",$G211="DNF"),"DNF",IF(OR($E211="NP",$F211="NP",$G211="NP"),"NP",IF(ISERROR(MEDIAN($E211:$G211)),"DNF",IF(COUNT($E211:$G211)&lt;3,MAX($E211:$G211),MEDIAN($E211:$G211))))))</f>
        <v/>
      </c>
      <c r="I211" s="91"/>
      <c r="J211" s="92"/>
      <c r="K211" s="92"/>
      <c r="L211" s="92"/>
      <c r="M211" s="92"/>
      <c r="N211" s="92"/>
      <c r="O211" s="92"/>
      <c r="P211" s="92"/>
      <c r="Q211" s="93"/>
      <c r="R211" s="108" t="str">
        <f t="shared" si="6"/>
        <v/>
      </c>
      <c r="S211" s="759"/>
      <c r="T211" s="718"/>
      <c r="U211" s="718"/>
    </row>
    <row r="212" spans="1:21" ht="19.899999999999999" customHeight="1" x14ac:dyDescent="0.2">
      <c r="A212" s="744" t="str">
        <f>IF('Start - jaro'!M23="","","x")</f>
        <v/>
      </c>
      <c r="B212" s="787">
        <v>68</v>
      </c>
      <c r="C212" s="788" t="str">
        <f>IF('Start - jaro'!K23="","",'Start - jaro'!K23)</f>
        <v/>
      </c>
      <c r="D212" s="79" t="s">
        <v>52</v>
      </c>
      <c r="E212" s="82"/>
      <c r="F212" s="83"/>
      <c r="G212" s="173"/>
      <c r="H212" s="179" t="str">
        <f>IF($C212="","",IF(OR($E212="DNF",$F212="DNF",$G212="DNF"),"DNF",IF(OR($E212="NP",$F212="NP",$G212="NP"),"NP",IF(ISERROR(MEDIAN($E212:$G212)),"DNF",IF(COUNT($E212:$G212)&lt;3,MAX($E212:$G212),MEDIAN($E212:$G212))))))</f>
        <v/>
      </c>
      <c r="I212" s="88"/>
      <c r="J212" s="89"/>
      <c r="K212" s="89"/>
      <c r="L212" s="89"/>
      <c r="M212" s="89"/>
      <c r="N212" s="89"/>
      <c r="O212" s="89"/>
      <c r="P212" s="89"/>
      <c r="Q212" s="90"/>
      <c r="R212" s="107" t="str">
        <f t="shared" si="6"/>
        <v/>
      </c>
      <c r="S212" s="758" t="str">
        <f>IF(C212="x","x",IF(C212="","",IF(OR(T212="NP",T212="DNF"),IF(T212="NP",MAX(T$12:T$309)+COUNTIF((T$12:T$309),MAX(T$12:T$309)),MAX(T$12:T$309)+COUNTIF((T$12:T$309),MAX(T$12:T$309))+COUNTIF((T$12:T$309),"NP")),T212)))</f>
        <v/>
      </c>
      <c r="T212" s="718" t="str">
        <f>IF(A212="x","x",IF(C212="","",IF(OR(U212="NP",U212="DNF"),U212,RANK(U212,U$12:U$309,1))))</f>
        <v/>
      </c>
      <c r="U212" s="718" t="str">
        <f>IF(A212="x","x",IF(C212="","",IF(OR(AND(R212="NP",R213="NP"),AND(R212="DNF",R213="DNF")),R212,IF(AND(R212="NP",R213="DNF"),R212,IF(AND(R212="DNF",R213="NP"),R213,MIN(R212,R213))))))</f>
        <v/>
      </c>
    </row>
    <row r="213" spans="1:21" ht="19.899999999999999" customHeight="1" thickBot="1" x14ac:dyDescent="0.25">
      <c r="A213" s="744"/>
      <c r="B213" s="784"/>
      <c r="C213" s="786"/>
      <c r="D213" s="80" t="s">
        <v>53</v>
      </c>
      <c r="E213" s="84"/>
      <c r="F213" s="85"/>
      <c r="G213" s="177"/>
      <c r="H213" s="180" t="str">
        <f>IF($C212="","",IF(OR($E213="DNF",$F213="DNF",$G213="DNF"),"DNF",IF(OR($E213="NP",$F213="NP",$G213="NP"),"NP",IF(ISERROR(MEDIAN($E213:$G213)),"DNF",IF(COUNT($E213:$G213)&lt;3,MAX($E213:$G213),MEDIAN($E213:$G213))))))</f>
        <v/>
      </c>
      <c r="I213" s="91"/>
      <c r="J213" s="92"/>
      <c r="K213" s="92"/>
      <c r="L213" s="92"/>
      <c r="M213" s="92"/>
      <c r="N213" s="92"/>
      <c r="O213" s="92"/>
      <c r="P213" s="92"/>
      <c r="Q213" s="93"/>
      <c r="R213" s="108" t="str">
        <f t="shared" si="6"/>
        <v/>
      </c>
      <c r="S213" s="759"/>
      <c r="T213" s="718"/>
      <c r="U213" s="718"/>
    </row>
    <row r="214" spans="1:21" ht="19.899999999999999" customHeight="1" x14ac:dyDescent="0.2">
      <c r="A214" s="744" t="str">
        <f>IF('Start - jaro'!M24="","","x")</f>
        <v/>
      </c>
      <c r="B214" s="787">
        <v>69</v>
      </c>
      <c r="C214" s="788" t="str">
        <f>IF('Start - jaro'!K24="","",'Start - jaro'!K24)</f>
        <v/>
      </c>
      <c r="D214" s="79" t="s">
        <v>52</v>
      </c>
      <c r="E214" s="82"/>
      <c r="F214" s="83"/>
      <c r="G214" s="173"/>
      <c r="H214" s="179" t="str">
        <f>IF($C214="","",IF(OR($E214="DNF",$F214="DNF",$G214="DNF"),"DNF",IF(OR($E214="NP",$F214="NP",$G214="NP"),"NP",IF(ISERROR(MEDIAN($E214:$G214)),"DNF",IF(COUNT($E214:$G214)&lt;3,MAX($E214:$G214),MEDIAN($E214:$G214))))))</f>
        <v/>
      </c>
      <c r="I214" s="88"/>
      <c r="J214" s="89"/>
      <c r="K214" s="89"/>
      <c r="L214" s="89"/>
      <c r="M214" s="89"/>
      <c r="N214" s="89"/>
      <c r="O214" s="89"/>
      <c r="P214" s="89"/>
      <c r="Q214" s="90"/>
      <c r="R214" s="107" t="str">
        <f t="shared" si="6"/>
        <v/>
      </c>
      <c r="S214" s="758" t="str">
        <f>IF(C214="x","x",IF(C214="","",IF(OR(T214="NP",T214="DNF"),IF(T214="NP",MAX(T$12:T$309)+COUNTIF((T$12:T$309),MAX(T$12:T$309)),MAX(T$12:T$309)+COUNTIF((T$12:T$309),MAX(T$12:T$309))+COUNTIF((T$12:T$309),"NP")),T214)))</f>
        <v/>
      </c>
      <c r="T214" s="718" t="str">
        <f>IF(A214="x","x",IF(C214="","",IF(OR(U214="NP",U214="DNF"),U214,RANK(U214,U$12:U$309,1))))</f>
        <v/>
      </c>
      <c r="U214" s="718" t="str">
        <f>IF(A214="x","x",IF(C214="","",IF(OR(AND(R214="NP",R215="NP"),AND(R214="DNF",R215="DNF")),R214,IF(AND(R214="NP",R215="DNF"),R214,IF(AND(R214="DNF",R215="NP"),R215,MIN(R214,R215))))))</f>
        <v/>
      </c>
    </row>
    <row r="215" spans="1:21" ht="19.899999999999999" customHeight="1" thickBot="1" x14ac:dyDescent="0.25">
      <c r="A215" s="744"/>
      <c r="B215" s="784"/>
      <c r="C215" s="786"/>
      <c r="D215" s="80" t="s">
        <v>53</v>
      </c>
      <c r="E215" s="84"/>
      <c r="F215" s="85"/>
      <c r="G215" s="177"/>
      <c r="H215" s="180" t="str">
        <f>IF($C214="","",IF(OR($E215="DNF",$F215="DNF",$G215="DNF"),"DNF",IF(OR($E215="NP",$F215="NP",$G215="NP"),"NP",IF(ISERROR(MEDIAN($E215:$G215)),"DNF",IF(COUNT($E215:$G215)&lt;3,MAX($E215:$G215),MEDIAN($E215:$G215))))))</f>
        <v/>
      </c>
      <c r="I215" s="91"/>
      <c r="J215" s="92"/>
      <c r="K215" s="92"/>
      <c r="L215" s="92"/>
      <c r="M215" s="92"/>
      <c r="N215" s="92"/>
      <c r="O215" s="92"/>
      <c r="P215" s="92"/>
      <c r="Q215" s="93"/>
      <c r="R215" s="108" t="str">
        <f t="shared" si="6"/>
        <v/>
      </c>
      <c r="S215" s="759"/>
      <c r="T215" s="718"/>
      <c r="U215" s="718"/>
    </row>
    <row r="216" spans="1:21" ht="19.899999999999999" customHeight="1" x14ac:dyDescent="0.2">
      <c r="A216" s="744" t="str">
        <f>IF('Start - jaro'!M25="","","x")</f>
        <v/>
      </c>
      <c r="B216" s="783">
        <v>70</v>
      </c>
      <c r="C216" s="785" t="str">
        <f>IF('Start - jaro'!K25="","",'Start - jaro'!K25)</f>
        <v/>
      </c>
      <c r="D216" s="81" t="s">
        <v>52</v>
      </c>
      <c r="E216" s="86"/>
      <c r="F216" s="87"/>
      <c r="G216" s="178"/>
      <c r="H216" s="179" t="str">
        <f>IF($C216="","",IF(OR($E216="DNF",$F216="DNF",$G216="DNF"),"DNF",IF(OR($E216="NP",$F216="NP",$G216="NP"),"NP",IF(ISERROR(MEDIAN($E216:$G216)),"DNF",IF(COUNT($E216:$G216)&lt;3,MAX($E216:$G216),MEDIAN($E216:$G216))))))</f>
        <v/>
      </c>
      <c r="I216" s="94"/>
      <c r="J216" s="95"/>
      <c r="K216" s="95"/>
      <c r="L216" s="95"/>
      <c r="M216" s="95"/>
      <c r="N216" s="95"/>
      <c r="O216" s="95"/>
      <c r="P216" s="95"/>
      <c r="Q216" s="96"/>
      <c r="R216" s="107" t="str">
        <f t="shared" si="6"/>
        <v/>
      </c>
      <c r="S216" s="758" t="str">
        <f>IF(C216="x","x",IF(C216="","",IF(OR(T216="NP",T216="DNF"),IF(T216="NP",MAX(T$12:T$309)+COUNTIF((T$12:T$309),MAX(T$12:T$309)),MAX(T$12:T$309)+COUNTIF((T$12:T$309),MAX(T$12:T$309))+COUNTIF((T$12:T$309),"NP")),T216)))</f>
        <v/>
      </c>
      <c r="T216" s="718" t="str">
        <f>IF(A216="x","x",IF(C216="","",IF(OR(U216="NP",U216="DNF"),U216,RANK(U216,U$12:U$309,1))))</f>
        <v/>
      </c>
      <c r="U216" s="718" t="str">
        <f>IF(A216="x","x",IF(C216="","",IF(OR(AND(R216="NP",R217="NP"),AND(R216="DNF",R217="DNF")),R216,IF(AND(R216="NP",R217="DNF"),R216,IF(AND(R216="DNF",R217="NP"),R217,MIN(R216,R217))))))</f>
        <v/>
      </c>
    </row>
    <row r="217" spans="1:21" ht="19.899999999999999" customHeight="1" thickBot="1" x14ac:dyDescent="0.25">
      <c r="A217" s="744"/>
      <c r="B217" s="784"/>
      <c r="C217" s="786"/>
      <c r="D217" s="80" t="s">
        <v>53</v>
      </c>
      <c r="E217" s="84"/>
      <c r="F217" s="85"/>
      <c r="G217" s="177"/>
      <c r="H217" s="180" t="str">
        <f>IF($C216="","",IF(OR($E217="DNF",$F217="DNF",$G217="DNF"),"DNF",IF(OR($E217="NP",$F217="NP",$G217="NP"),"NP",IF(ISERROR(MEDIAN($E217:$G217)),"DNF",IF(COUNT($E217:$G217)&lt;3,MAX($E217:$G217),MEDIAN($E217:$G217))))))</f>
        <v/>
      </c>
      <c r="I217" s="91"/>
      <c r="J217" s="92"/>
      <c r="K217" s="92"/>
      <c r="L217" s="92"/>
      <c r="M217" s="92"/>
      <c r="N217" s="92"/>
      <c r="O217" s="92"/>
      <c r="P217" s="92"/>
      <c r="Q217" s="93"/>
      <c r="R217" s="108" t="str">
        <f t="shared" si="6"/>
        <v/>
      </c>
      <c r="S217" s="759"/>
      <c r="T217" s="718"/>
      <c r="U217" s="718"/>
    </row>
    <row r="218" spans="1:21" ht="15" customHeight="1" x14ac:dyDescent="0.2">
      <c r="B218" s="745" t="s">
        <v>32</v>
      </c>
      <c r="C218" s="746"/>
      <c r="D218" s="746"/>
      <c r="E218" s="746"/>
      <c r="F218" s="746"/>
      <c r="G218" s="746"/>
      <c r="H218" s="746"/>
      <c r="I218" s="746"/>
      <c r="J218" s="746"/>
      <c r="K218" s="746"/>
      <c r="L218" s="746"/>
      <c r="M218" s="746"/>
      <c r="N218" s="746"/>
      <c r="O218" s="749"/>
      <c r="P218" s="749"/>
      <c r="Q218" s="749"/>
      <c r="R218" s="749"/>
      <c r="S218" s="750"/>
    </row>
    <row r="219" spans="1:21" ht="15" customHeight="1" x14ac:dyDescent="0.2">
      <c r="B219" s="747"/>
      <c r="C219" s="748"/>
      <c r="D219" s="748"/>
      <c r="E219" s="748"/>
      <c r="F219" s="748"/>
      <c r="G219" s="748"/>
      <c r="H219" s="748"/>
      <c r="I219" s="748"/>
      <c r="J219" s="748"/>
      <c r="K219" s="748"/>
      <c r="L219" s="748"/>
      <c r="M219" s="748"/>
      <c r="N219" s="748"/>
      <c r="O219" s="751"/>
      <c r="P219" s="751"/>
      <c r="Q219" s="751"/>
      <c r="R219" s="751"/>
      <c r="S219" s="752"/>
    </row>
    <row r="220" spans="1:21" ht="15" customHeight="1" x14ac:dyDescent="0.2">
      <c r="B220" s="747"/>
      <c r="C220" s="748"/>
      <c r="D220" s="748"/>
      <c r="E220" s="748"/>
      <c r="F220" s="748"/>
      <c r="G220" s="748"/>
      <c r="H220" s="748"/>
      <c r="I220" s="748"/>
      <c r="J220" s="748"/>
      <c r="K220" s="748"/>
      <c r="L220" s="748"/>
      <c r="M220" s="748"/>
      <c r="N220" s="748"/>
      <c r="O220" s="751"/>
      <c r="P220" s="751"/>
      <c r="Q220" s="751"/>
      <c r="R220" s="751"/>
      <c r="S220" s="752"/>
    </row>
    <row r="221" spans="1:21" ht="19.899999999999999" customHeight="1" thickBot="1" x14ac:dyDescent="0.25">
      <c r="B221" s="825" t="s">
        <v>95</v>
      </c>
      <c r="C221" s="826"/>
      <c r="D221" s="826"/>
      <c r="E221" s="826"/>
      <c r="F221" s="826"/>
      <c r="G221" s="826"/>
      <c r="H221" s="826"/>
      <c r="I221" s="826"/>
      <c r="J221" s="826"/>
      <c r="K221" s="826"/>
      <c r="L221" s="826"/>
      <c r="M221" s="826"/>
      <c r="N221" s="827"/>
      <c r="O221" s="817"/>
      <c r="P221" s="817"/>
      <c r="Q221" s="817"/>
      <c r="R221" s="817"/>
      <c r="S221" s="818"/>
    </row>
    <row r="222" spans="1:21" ht="15" customHeight="1" x14ac:dyDescent="0.2">
      <c r="B222" s="828" t="s">
        <v>31</v>
      </c>
      <c r="C222" s="829"/>
      <c r="D222" s="830"/>
      <c r="E222" s="831" t="s">
        <v>33</v>
      </c>
      <c r="F222" s="832"/>
      <c r="G222" s="832"/>
      <c r="H222" s="769"/>
      <c r="I222" s="833" t="s">
        <v>71</v>
      </c>
      <c r="J222" s="834"/>
      <c r="K222" s="834"/>
      <c r="L222" s="834"/>
      <c r="M222" s="834"/>
      <c r="N222" s="834"/>
      <c r="O222" s="834"/>
      <c r="P222" s="834"/>
      <c r="Q222" s="835"/>
      <c r="R222" s="836" t="s">
        <v>35</v>
      </c>
      <c r="S222" s="837"/>
    </row>
    <row r="223" spans="1:21" ht="15" customHeight="1" x14ac:dyDescent="0.2">
      <c r="B223" s="732"/>
      <c r="C223" s="733"/>
      <c r="D223" s="734"/>
      <c r="E223" s="767"/>
      <c r="F223" s="832"/>
      <c r="G223" s="832"/>
      <c r="H223" s="769"/>
      <c r="I223" s="869" t="s">
        <v>72</v>
      </c>
      <c r="J223" s="873" t="s">
        <v>64</v>
      </c>
      <c r="K223" s="875" t="s">
        <v>61</v>
      </c>
      <c r="L223" s="871" t="s">
        <v>65</v>
      </c>
      <c r="M223" s="873" t="s">
        <v>66</v>
      </c>
      <c r="N223" s="871" t="s">
        <v>67</v>
      </c>
      <c r="O223" s="871" t="s">
        <v>62</v>
      </c>
      <c r="P223" s="871" t="s">
        <v>73</v>
      </c>
      <c r="Q223" s="871" t="s">
        <v>63</v>
      </c>
      <c r="R223" s="760"/>
      <c r="S223" s="719"/>
    </row>
    <row r="224" spans="1:21" ht="15" customHeight="1" x14ac:dyDescent="0.2">
      <c r="B224" s="732"/>
      <c r="C224" s="733"/>
      <c r="D224" s="734"/>
      <c r="E224" s="770"/>
      <c r="F224" s="771"/>
      <c r="G224" s="771"/>
      <c r="H224" s="772"/>
      <c r="I224" s="869"/>
      <c r="J224" s="873"/>
      <c r="K224" s="875"/>
      <c r="L224" s="871"/>
      <c r="M224" s="873"/>
      <c r="N224" s="871"/>
      <c r="O224" s="871"/>
      <c r="P224" s="871"/>
      <c r="Q224" s="871"/>
      <c r="R224" s="725" t="s">
        <v>43</v>
      </c>
      <c r="S224" s="727" t="s">
        <v>44</v>
      </c>
    </row>
    <row r="225" spans="1:21" ht="15" customHeight="1" x14ac:dyDescent="0.2">
      <c r="B225" s="853" t="str">
        <f>"KATEGORIE: "&amp;'Start - podzim'!$N$2</f>
        <v>KATEGORIE: STARŠÍ</v>
      </c>
      <c r="C225" s="854"/>
      <c r="D225" s="855"/>
      <c r="E225" s="725" t="s">
        <v>45</v>
      </c>
      <c r="F225" s="721" t="s">
        <v>46</v>
      </c>
      <c r="G225" s="721" t="s">
        <v>47</v>
      </c>
      <c r="H225" s="727" t="s">
        <v>48</v>
      </c>
      <c r="I225" s="869"/>
      <c r="J225" s="873"/>
      <c r="K225" s="875"/>
      <c r="L225" s="871"/>
      <c r="M225" s="873"/>
      <c r="N225" s="871"/>
      <c r="O225" s="871"/>
      <c r="P225" s="871"/>
      <c r="Q225" s="871"/>
      <c r="R225" s="725"/>
      <c r="S225" s="727"/>
    </row>
    <row r="226" spans="1:21" ht="15" customHeight="1" x14ac:dyDescent="0.2">
      <c r="B226" s="856"/>
      <c r="C226" s="857"/>
      <c r="D226" s="858"/>
      <c r="E226" s="725"/>
      <c r="F226" s="721"/>
      <c r="G226" s="721"/>
      <c r="H226" s="727"/>
      <c r="I226" s="869"/>
      <c r="J226" s="873"/>
      <c r="K226" s="875"/>
      <c r="L226" s="871"/>
      <c r="M226" s="873"/>
      <c r="N226" s="871"/>
      <c r="O226" s="871"/>
      <c r="P226" s="871"/>
      <c r="Q226" s="871"/>
      <c r="R226" s="725"/>
      <c r="S226" s="727"/>
    </row>
    <row r="227" spans="1:21" ht="16.899999999999999" customHeight="1" x14ac:dyDescent="0.2">
      <c r="B227" s="760" t="s">
        <v>49</v>
      </c>
      <c r="C227" s="762" t="s">
        <v>50</v>
      </c>
      <c r="D227" s="719" t="s">
        <v>51</v>
      </c>
      <c r="E227" s="725"/>
      <c r="F227" s="721"/>
      <c r="G227" s="721"/>
      <c r="H227" s="727"/>
      <c r="I227" s="869"/>
      <c r="J227" s="873"/>
      <c r="K227" s="875"/>
      <c r="L227" s="871"/>
      <c r="M227" s="873"/>
      <c r="N227" s="871"/>
      <c r="O227" s="871"/>
      <c r="P227" s="871"/>
      <c r="Q227" s="871"/>
      <c r="R227" s="725"/>
      <c r="S227" s="727"/>
    </row>
    <row r="228" spans="1:21" ht="16.899999999999999" customHeight="1" thickBot="1" x14ac:dyDescent="0.25">
      <c r="B228" s="761"/>
      <c r="C228" s="763"/>
      <c r="D228" s="720"/>
      <c r="E228" s="726"/>
      <c r="F228" s="722"/>
      <c r="G228" s="722"/>
      <c r="H228" s="728"/>
      <c r="I228" s="870"/>
      <c r="J228" s="874"/>
      <c r="K228" s="876"/>
      <c r="L228" s="872"/>
      <c r="M228" s="874"/>
      <c r="N228" s="872"/>
      <c r="O228" s="872"/>
      <c r="P228" s="872"/>
      <c r="Q228" s="872"/>
      <c r="R228" s="726"/>
      <c r="S228" s="728"/>
    </row>
    <row r="229" spans="1:21" ht="19.899999999999999" customHeight="1" x14ac:dyDescent="0.2">
      <c r="A229" s="744" t="str">
        <f>IF('Start - jaro'!M26="","","x")</f>
        <v/>
      </c>
      <c r="B229" s="787">
        <v>71</v>
      </c>
      <c r="C229" s="756" t="str">
        <f>IF('Start - jaro'!K26="","",'Start - jaro'!K26)</f>
        <v/>
      </c>
      <c r="D229" s="79" t="s">
        <v>52</v>
      </c>
      <c r="E229" s="82"/>
      <c r="F229" s="83"/>
      <c r="G229" s="173"/>
      <c r="H229" s="179" t="str">
        <f>IF($C229="","",IF(OR($E229="DNF",$F229="DNF",$G229="DNF"),"DNF",IF(OR($E229="NP",$F229="NP",$G229="NP"),"NP",IF(ISERROR(MEDIAN($E229:$G229)),"DNF",IF(COUNT($E229:$G229)&lt;3,MAX($E229:$G229),MEDIAN($E229:$G229))))))</f>
        <v/>
      </c>
      <c r="I229" s="88"/>
      <c r="J229" s="89"/>
      <c r="K229" s="89"/>
      <c r="L229" s="89"/>
      <c r="M229" s="89"/>
      <c r="N229" s="89"/>
      <c r="O229" s="89"/>
      <c r="P229" s="89"/>
      <c r="Q229" s="90"/>
      <c r="R229" s="107" t="str">
        <f t="shared" ref="R229:R248" si="7">IF(H229="","",IF(H229="NP","NP",IF(H229="DNF","DNF",SUM(I229:Q229)+H229)))</f>
        <v/>
      </c>
      <c r="S229" s="758" t="str">
        <f>IF(C229="x","x",IF(C229="","",IF(OR(T229="NP",T229="DNF"),IF(T229="NP",MAX(T$12:T$309)+COUNTIF((T$12:T$309),MAX(T$12:T$309)),MAX(T$12:T$309)+COUNTIF((T$12:T$309),MAX(T$12:T$309))+COUNTIF((T$12:T$309),"NP")),T229)))</f>
        <v/>
      </c>
      <c r="T229" s="718" t="str">
        <f>IF(A229="x","x",IF(C229="","",IF(OR(U229="NP",U229="DNF"),U229,RANK(U229,U$12:U$309,1))))</f>
        <v/>
      </c>
      <c r="U229" s="718" t="str">
        <f>IF(A229="x","x",IF(C229="","",IF(OR(AND(R229="NP",R230="NP"),AND(R229="DNF",R230="DNF")),R229,IF(AND(R229="NP",R230="DNF"),R229,IF(AND(R229="DNF",R230="NP"),R230,MIN(R229,R230))))))</f>
        <v/>
      </c>
    </row>
    <row r="230" spans="1:21" ht="19.899999999999999" customHeight="1" thickBot="1" x14ac:dyDescent="0.25">
      <c r="A230" s="744"/>
      <c r="B230" s="784"/>
      <c r="C230" s="757"/>
      <c r="D230" s="80" t="s">
        <v>53</v>
      </c>
      <c r="E230" s="84"/>
      <c r="F230" s="85"/>
      <c r="G230" s="177"/>
      <c r="H230" s="180" t="str">
        <f>IF($C229="","",IF(OR($E230="DNF",$F230="DNF",$G230="DNF"),"DNF",IF(OR($E230="NP",$F230="NP",$G230="NP"),"NP",IF(ISERROR(MEDIAN($E230:$G230)),"DNF",IF(COUNT($E230:$G230)&lt;3,MAX($E230:$G230),MEDIAN($E230:$G230))))))</f>
        <v/>
      </c>
      <c r="I230" s="91"/>
      <c r="J230" s="92"/>
      <c r="K230" s="92"/>
      <c r="L230" s="92"/>
      <c r="M230" s="92"/>
      <c r="N230" s="92"/>
      <c r="O230" s="92"/>
      <c r="P230" s="92"/>
      <c r="Q230" s="93"/>
      <c r="R230" s="108" t="str">
        <f t="shared" si="7"/>
        <v/>
      </c>
      <c r="S230" s="759"/>
      <c r="T230" s="718"/>
      <c r="U230" s="718"/>
    </row>
    <row r="231" spans="1:21" ht="19.899999999999999" customHeight="1" x14ac:dyDescent="0.2">
      <c r="A231" s="744" t="str">
        <f>IF('Start - jaro'!M27="","","x")</f>
        <v/>
      </c>
      <c r="B231" s="787">
        <v>72</v>
      </c>
      <c r="C231" s="788" t="str">
        <f>IF('Start - jaro'!K27="","",'Start - jaro'!K27)</f>
        <v/>
      </c>
      <c r="D231" s="79" t="s">
        <v>52</v>
      </c>
      <c r="E231" s="82"/>
      <c r="F231" s="83"/>
      <c r="G231" s="173"/>
      <c r="H231" s="179" t="str">
        <f>IF($C231="","",IF(OR($E231="DNF",$F231="DNF",$G231="DNF"),"DNF",IF(OR($E231="NP",$F231="NP",$G231="NP"),"NP",IF(ISERROR(MEDIAN($E231:$G231)),"DNF",IF(COUNT($E231:$G231)&lt;3,MAX($E231:$G231),MEDIAN($E231:$G231))))))</f>
        <v/>
      </c>
      <c r="I231" s="88"/>
      <c r="J231" s="89"/>
      <c r="K231" s="89"/>
      <c r="L231" s="89"/>
      <c r="M231" s="89"/>
      <c r="N231" s="89"/>
      <c r="O231" s="89"/>
      <c r="P231" s="89"/>
      <c r="Q231" s="90"/>
      <c r="R231" s="107" t="str">
        <f t="shared" si="7"/>
        <v/>
      </c>
      <c r="S231" s="758" t="str">
        <f>IF(C231="x","x",IF(C231="","",IF(OR(T231="NP",T231="DNF"),IF(T231="NP",MAX(T$12:T$309)+COUNTIF((T$12:T$309),MAX(T$12:T$309)),MAX(T$12:T$309)+COUNTIF((T$12:T$309),MAX(T$12:T$309))+COUNTIF((T$12:T$309),"NP")),T231)))</f>
        <v/>
      </c>
      <c r="T231" s="718" t="str">
        <f>IF(A231="x","x",IF(C231="","",IF(OR(U231="NP",U231="DNF"),U231,RANK(U231,U$12:U$309,1))))</f>
        <v/>
      </c>
      <c r="U231" s="718" t="str">
        <f>IF(A231="x","x",IF(C231="","",IF(OR(AND(R231="NP",R232="NP"),AND(R231="DNF",R232="DNF")),R231,IF(AND(R231="NP",R232="DNF"),R231,IF(AND(R231="DNF",R232="NP"),R232,MIN(R231,R232))))))</f>
        <v/>
      </c>
    </row>
    <row r="232" spans="1:21" ht="19.899999999999999" customHeight="1" thickBot="1" x14ac:dyDescent="0.25">
      <c r="A232" s="744"/>
      <c r="B232" s="784"/>
      <c r="C232" s="786"/>
      <c r="D232" s="80" t="s">
        <v>53</v>
      </c>
      <c r="E232" s="84"/>
      <c r="F232" s="85"/>
      <c r="G232" s="177"/>
      <c r="H232" s="180" t="str">
        <f>IF($C231="","",IF(OR($E232="DNF",$F232="DNF",$G232="DNF"),"DNF",IF(OR($E232="NP",$F232="NP",$G232="NP"),"NP",IF(ISERROR(MEDIAN($E232:$G232)),"DNF",IF(COUNT($E232:$G232)&lt;3,MAX($E232:$G232),MEDIAN($E232:$G232))))))</f>
        <v/>
      </c>
      <c r="I232" s="91"/>
      <c r="J232" s="92"/>
      <c r="K232" s="92"/>
      <c r="L232" s="92"/>
      <c r="M232" s="92"/>
      <c r="N232" s="92"/>
      <c r="O232" s="92"/>
      <c r="P232" s="92"/>
      <c r="Q232" s="93"/>
      <c r="R232" s="108" t="str">
        <f t="shared" si="7"/>
        <v/>
      </c>
      <c r="S232" s="759"/>
      <c r="T232" s="718"/>
      <c r="U232" s="718"/>
    </row>
    <row r="233" spans="1:21" ht="19.899999999999999" customHeight="1" x14ac:dyDescent="0.2">
      <c r="A233" s="744" t="str">
        <f>IF('Start - jaro'!M28="","","x")</f>
        <v/>
      </c>
      <c r="B233" s="787">
        <v>73</v>
      </c>
      <c r="C233" s="788" t="str">
        <f>IF('Start - jaro'!K28="","",'Start - jaro'!K28)</f>
        <v/>
      </c>
      <c r="D233" s="79" t="s">
        <v>52</v>
      </c>
      <c r="E233" s="82"/>
      <c r="F233" s="83"/>
      <c r="G233" s="173"/>
      <c r="H233" s="179" t="str">
        <f>IF($C233="","",IF(OR($E233="DNF",$F233="DNF",$G233="DNF"),"DNF",IF(OR($E233="NP",$F233="NP",$G233="NP"),"NP",IF(ISERROR(MEDIAN($E233:$G233)),"DNF",IF(COUNT($E233:$G233)&lt;3,MAX($E233:$G233),MEDIAN($E233:$G233))))))</f>
        <v/>
      </c>
      <c r="I233" s="88"/>
      <c r="J233" s="89"/>
      <c r="K233" s="89"/>
      <c r="L233" s="89"/>
      <c r="M233" s="89"/>
      <c r="N233" s="89"/>
      <c r="O233" s="89"/>
      <c r="P233" s="89"/>
      <c r="Q233" s="90"/>
      <c r="R233" s="107" t="str">
        <f t="shared" si="7"/>
        <v/>
      </c>
      <c r="S233" s="758" t="str">
        <f>IF(C233="x","x",IF(C233="","",IF(OR(T233="NP",T233="DNF"),IF(T233="NP",MAX(T$12:T$309)+COUNTIF((T$12:T$309),MAX(T$12:T$309)),MAX(T$12:T$309)+COUNTIF((T$12:T$309),MAX(T$12:T$309))+COUNTIF((T$12:T$309),"NP")),T233)))</f>
        <v/>
      </c>
      <c r="T233" s="718" t="str">
        <f>IF(A233="x","x",IF(C233="","",IF(OR(U233="NP",U233="DNF"),U233,RANK(U233,U$12:U$309,1))))</f>
        <v/>
      </c>
      <c r="U233" s="718" t="str">
        <f>IF(A233="x","x",IF(C233="","",IF(OR(AND(R233="NP",R234="NP"),AND(R233="DNF",R234="DNF")),R233,IF(AND(R233="NP",R234="DNF"),R233,IF(AND(R233="DNF",R234="NP"),R234,MIN(R233,R234))))))</f>
        <v/>
      </c>
    </row>
    <row r="234" spans="1:21" ht="19.899999999999999" customHeight="1" thickBot="1" x14ac:dyDescent="0.25">
      <c r="A234" s="744"/>
      <c r="B234" s="784"/>
      <c r="C234" s="786"/>
      <c r="D234" s="80" t="s">
        <v>53</v>
      </c>
      <c r="E234" s="84"/>
      <c r="F234" s="85"/>
      <c r="G234" s="177"/>
      <c r="H234" s="180" t="str">
        <f>IF($C233="","",IF(OR($E234="DNF",$F234="DNF",$G234="DNF"),"DNF",IF(OR($E234="NP",$F234="NP",$G234="NP"),"NP",IF(ISERROR(MEDIAN($E234:$G234)),"DNF",IF(COUNT($E234:$G234)&lt;3,MAX($E234:$G234),MEDIAN($E234:$G234))))))</f>
        <v/>
      </c>
      <c r="I234" s="91"/>
      <c r="J234" s="92"/>
      <c r="K234" s="92"/>
      <c r="L234" s="92"/>
      <c r="M234" s="92"/>
      <c r="N234" s="92"/>
      <c r="O234" s="92"/>
      <c r="P234" s="92"/>
      <c r="Q234" s="93"/>
      <c r="R234" s="108" t="str">
        <f t="shared" si="7"/>
        <v/>
      </c>
      <c r="S234" s="759"/>
      <c r="T234" s="718"/>
      <c r="U234" s="718"/>
    </row>
    <row r="235" spans="1:21" ht="19.899999999999999" customHeight="1" x14ac:dyDescent="0.2">
      <c r="A235" s="744" t="str">
        <f>IF('Start - jaro'!M29="","","x")</f>
        <v/>
      </c>
      <c r="B235" s="787">
        <v>74</v>
      </c>
      <c r="C235" s="788" t="str">
        <f>IF('Start - jaro'!K29="","",'Start - jaro'!K29)</f>
        <v/>
      </c>
      <c r="D235" s="79" t="s">
        <v>52</v>
      </c>
      <c r="E235" s="82"/>
      <c r="F235" s="83"/>
      <c r="G235" s="173"/>
      <c r="H235" s="179" t="str">
        <f>IF($C235="","",IF(OR($E235="DNF",$F235="DNF",$G235="DNF"),"DNF",IF(OR($E235="NP",$F235="NP",$G235="NP"),"NP",IF(ISERROR(MEDIAN($E235:$G235)),"DNF",IF(COUNT($E235:$G235)&lt;3,MAX($E235:$G235),MEDIAN($E235:$G235))))))</f>
        <v/>
      </c>
      <c r="I235" s="88"/>
      <c r="J235" s="89"/>
      <c r="K235" s="89"/>
      <c r="L235" s="89"/>
      <c r="M235" s="89"/>
      <c r="N235" s="89"/>
      <c r="O235" s="89"/>
      <c r="P235" s="89"/>
      <c r="Q235" s="90"/>
      <c r="R235" s="107" t="str">
        <f t="shared" si="7"/>
        <v/>
      </c>
      <c r="S235" s="758" t="str">
        <f>IF(C235="x","x",IF(C235="","",IF(OR(T235="NP",T235="DNF"),IF(T235="NP",MAX(T$12:T$309)+COUNTIF((T$12:T$309),MAX(T$12:T$309)),MAX(T$12:T$309)+COUNTIF((T$12:T$309),MAX(T$12:T$309))+COUNTIF((T$12:T$309),"NP")),T235)))</f>
        <v/>
      </c>
      <c r="T235" s="718" t="str">
        <f>IF(A235="x","x",IF(C235="","",IF(OR(U235="NP",U235="DNF"),U235,RANK(U235,U$12:U$309,1))))</f>
        <v/>
      </c>
      <c r="U235" s="718" t="str">
        <f>IF(A235="x","x",IF(C235="","",IF(OR(AND(R235="NP",R236="NP"),AND(R235="DNF",R236="DNF")),R235,IF(AND(R235="NP",R236="DNF"),R235,IF(AND(R235="DNF",R236="NP"),R236,MIN(R235,R236))))))</f>
        <v/>
      </c>
    </row>
    <row r="236" spans="1:21" ht="19.899999999999999" customHeight="1" thickBot="1" x14ac:dyDescent="0.25">
      <c r="A236" s="744"/>
      <c r="B236" s="784"/>
      <c r="C236" s="786"/>
      <c r="D236" s="80" t="s">
        <v>53</v>
      </c>
      <c r="E236" s="84"/>
      <c r="F236" s="85"/>
      <c r="G236" s="177"/>
      <c r="H236" s="180" t="str">
        <f>IF($C235="","",IF(OR($E236="DNF",$F236="DNF",$G236="DNF"),"DNF",IF(OR($E236="NP",$F236="NP",$G236="NP"),"NP",IF(ISERROR(MEDIAN($E236:$G236)),"DNF",IF(COUNT($E236:$G236)&lt;3,MAX($E236:$G236),MEDIAN($E236:$G236))))))</f>
        <v/>
      </c>
      <c r="I236" s="91"/>
      <c r="J236" s="92"/>
      <c r="K236" s="92"/>
      <c r="L236" s="92"/>
      <c r="M236" s="92"/>
      <c r="N236" s="92"/>
      <c r="O236" s="92"/>
      <c r="P236" s="92"/>
      <c r="Q236" s="93"/>
      <c r="R236" s="108" t="str">
        <f t="shared" si="7"/>
        <v/>
      </c>
      <c r="S236" s="759"/>
      <c r="T236" s="718"/>
      <c r="U236" s="718"/>
    </row>
    <row r="237" spans="1:21" ht="19.899999999999999" customHeight="1" x14ac:dyDescent="0.2">
      <c r="A237" s="744" t="str">
        <f>IF('Start - jaro'!M30="","","x")</f>
        <v/>
      </c>
      <c r="B237" s="787">
        <v>75</v>
      </c>
      <c r="C237" s="788" t="str">
        <f>IF('Start - jaro'!K30="","",'Start - jaro'!K30)</f>
        <v/>
      </c>
      <c r="D237" s="79" t="s">
        <v>52</v>
      </c>
      <c r="E237" s="82"/>
      <c r="F237" s="83"/>
      <c r="G237" s="173"/>
      <c r="H237" s="179" t="str">
        <f>IF($C237="","",IF(OR($E237="DNF",$F237="DNF",$G237="DNF"),"DNF",IF(OR($E237="NP",$F237="NP",$G237="NP"),"NP",IF(ISERROR(MEDIAN($E237:$G237)),"DNF",IF(COUNT($E237:$G237)&lt;3,MAX($E237:$G237),MEDIAN($E237:$G237))))))</f>
        <v/>
      </c>
      <c r="I237" s="88"/>
      <c r="J237" s="89"/>
      <c r="K237" s="89"/>
      <c r="L237" s="89"/>
      <c r="M237" s="89"/>
      <c r="N237" s="89"/>
      <c r="O237" s="89"/>
      <c r="P237" s="89"/>
      <c r="Q237" s="90"/>
      <c r="R237" s="107" t="str">
        <f t="shared" si="7"/>
        <v/>
      </c>
      <c r="S237" s="758" t="str">
        <f>IF(C237="x","x",IF(C237="","",IF(OR(T237="NP",T237="DNF"),IF(T237="NP",MAX(T$12:T$309)+COUNTIF((T$12:T$309),MAX(T$12:T$309)),MAX(T$12:T$309)+COUNTIF((T$12:T$309),MAX(T$12:T$309))+COUNTIF((T$12:T$309),"NP")),T237)))</f>
        <v/>
      </c>
      <c r="T237" s="718" t="str">
        <f>IF(A237="x","x",IF(C237="","",IF(OR(U237="NP",U237="DNF"),U237,RANK(U237,U$12:U$309,1))))</f>
        <v/>
      </c>
      <c r="U237" s="718" t="str">
        <f>IF(A237="x","x",IF(C237="","",IF(OR(AND(R237="NP",R238="NP"),AND(R237="DNF",R238="DNF")),R237,IF(AND(R237="NP",R238="DNF"),R237,IF(AND(R237="DNF",R238="NP"),R238,MIN(R237,R238))))))</f>
        <v/>
      </c>
    </row>
    <row r="238" spans="1:21" ht="19.899999999999999" customHeight="1" thickBot="1" x14ac:dyDescent="0.25">
      <c r="A238" s="744"/>
      <c r="B238" s="784"/>
      <c r="C238" s="786"/>
      <c r="D238" s="80" t="s">
        <v>53</v>
      </c>
      <c r="E238" s="84"/>
      <c r="F238" s="85"/>
      <c r="G238" s="177"/>
      <c r="H238" s="180" t="str">
        <f>IF($C237="","",IF(OR($E238="DNF",$F238="DNF",$G238="DNF"),"DNF",IF(OR($E238="NP",$F238="NP",$G238="NP"),"NP",IF(ISERROR(MEDIAN($E238:$G238)),"DNF",IF(COUNT($E238:$G238)&lt;3,MAX($E238:$G238),MEDIAN($E238:$G238))))))</f>
        <v/>
      </c>
      <c r="I238" s="91"/>
      <c r="J238" s="92"/>
      <c r="K238" s="92"/>
      <c r="L238" s="92"/>
      <c r="M238" s="92"/>
      <c r="N238" s="92"/>
      <c r="O238" s="92"/>
      <c r="P238" s="92"/>
      <c r="Q238" s="93"/>
      <c r="R238" s="108" t="str">
        <f t="shared" si="7"/>
        <v/>
      </c>
      <c r="S238" s="759"/>
      <c r="T238" s="718"/>
      <c r="U238" s="718"/>
    </row>
    <row r="239" spans="1:21" ht="19.899999999999999" customHeight="1" x14ac:dyDescent="0.2">
      <c r="A239" s="744" t="str">
        <f>IF('Start - jaro'!Q6="","","x")</f>
        <v/>
      </c>
      <c r="B239" s="787">
        <v>76</v>
      </c>
      <c r="C239" s="788" t="str">
        <f>IF('Start - jaro'!O6="","",'Start - jaro'!O6)</f>
        <v/>
      </c>
      <c r="D239" s="79" t="s">
        <v>52</v>
      </c>
      <c r="E239" s="82"/>
      <c r="F239" s="83"/>
      <c r="G239" s="173"/>
      <c r="H239" s="179" t="str">
        <f>IF($C239="","",IF(OR($E239="DNF",$F239="DNF",$G239="DNF"),"DNF",IF(OR($E239="NP",$F239="NP",$G239="NP"),"NP",IF(ISERROR(MEDIAN($E239:$G239)),"DNF",IF(COUNT($E239:$G239)&lt;3,MAX($E239:$G239),MEDIAN($E239:$G239))))))</f>
        <v/>
      </c>
      <c r="I239" s="88"/>
      <c r="J239" s="89"/>
      <c r="K239" s="89"/>
      <c r="L239" s="89"/>
      <c r="M239" s="89"/>
      <c r="N239" s="89"/>
      <c r="O239" s="89"/>
      <c r="P239" s="89"/>
      <c r="Q239" s="90"/>
      <c r="R239" s="107" t="str">
        <f t="shared" si="7"/>
        <v/>
      </c>
      <c r="S239" s="758" t="str">
        <f>IF(C239="x","x",IF(C239="","",IF(OR(T239="NP",T239="DNF"),IF(T239="NP",MAX(T$12:T$309)+COUNTIF((T$12:T$309),MAX(T$12:T$309)),MAX(T$12:T$309)+COUNTIF((T$12:T$309),MAX(T$12:T$309))+COUNTIF((T$12:T$309),"NP")),T239)))</f>
        <v/>
      </c>
      <c r="T239" s="718" t="str">
        <f>IF(A239="x","x",IF(C239="","",IF(OR(U239="NP",U239="DNF"),U239,RANK(U239,U$12:U$309,1))))</f>
        <v/>
      </c>
      <c r="U239" s="718" t="str">
        <f>IF(A239="x","x",IF(C239="","",IF(OR(AND(R239="NP",R240="NP"),AND(R239="DNF",R240="DNF")),R239,IF(AND(R239="NP",R240="DNF"),R239,IF(AND(R239="DNF",R240="NP"),R240,MIN(R239,R240))))))</f>
        <v/>
      </c>
    </row>
    <row r="240" spans="1:21" ht="19.899999999999999" customHeight="1" thickBot="1" x14ac:dyDescent="0.25">
      <c r="A240" s="744"/>
      <c r="B240" s="784"/>
      <c r="C240" s="786"/>
      <c r="D240" s="80" t="s">
        <v>53</v>
      </c>
      <c r="E240" s="84"/>
      <c r="F240" s="85"/>
      <c r="G240" s="177"/>
      <c r="H240" s="180" t="str">
        <f>IF($C239="","",IF(OR($E240="DNF",$F240="DNF",$G240="DNF"),"DNF",IF(OR($E240="NP",$F240="NP",$G240="NP"),"NP",IF(ISERROR(MEDIAN($E240:$G240)),"DNF",IF(COUNT($E240:$G240)&lt;3,MAX($E240:$G240),MEDIAN($E240:$G240))))))</f>
        <v/>
      </c>
      <c r="I240" s="91"/>
      <c r="J240" s="92"/>
      <c r="K240" s="92"/>
      <c r="L240" s="92"/>
      <c r="M240" s="92"/>
      <c r="N240" s="92"/>
      <c r="O240" s="92"/>
      <c r="P240" s="92"/>
      <c r="Q240" s="93"/>
      <c r="R240" s="108" t="str">
        <f t="shared" si="7"/>
        <v/>
      </c>
      <c r="S240" s="759"/>
      <c r="T240" s="718"/>
      <c r="U240" s="718"/>
    </row>
    <row r="241" spans="1:21" ht="19.899999999999999" customHeight="1" x14ac:dyDescent="0.2">
      <c r="A241" s="744" t="str">
        <f>IF('Start - jaro'!Q7="","","x")</f>
        <v/>
      </c>
      <c r="B241" s="787">
        <v>77</v>
      </c>
      <c r="C241" s="788" t="str">
        <f>IF('Start - jaro'!O7="","",'Start - jaro'!O7)</f>
        <v/>
      </c>
      <c r="D241" s="79" t="s">
        <v>52</v>
      </c>
      <c r="E241" s="82"/>
      <c r="F241" s="83"/>
      <c r="G241" s="173"/>
      <c r="H241" s="179" t="str">
        <f>IF($C241="","",IF(OR($E241="DNF",$F241="DNF",$G241="DNF"),"DNF",IF(OR($E241="NP",$F241="NP",$G241="NP"),"NP",IF(ISERROR(MEDIAN($E241:$G241)),"DNF",IF(COUNT($E241:$G241)&lt;3,MAX($E241:$G241),MEDIAN($E241:$G241))))))</f>
        <v/>
      </c>
      <c r="I241" s="88"/>
      <c r="J241" s="89"/>
      <c r="K241" s="89"/>
      <c r="L241" s="89"/>
      <c r="M241" s="89"/>
      <c r="N241" s="89"/>
      <c r="O241" s="89"/>
      <c r="P241" s="89"/>
      <c r="Q241" s="90"/>
      <c r="R241" s="107" t="str">
        <f t="shared" si="7"/>
        <v/>
      </c>
      <c r="S241" s="758" t="str">
        <f>IF(C241="x","x",IF(C241="","",IF(OR(T241="NP",T241="DNF"),IF(T241="NP",MAX(T$12:T$309)+COUNTIF((T$12:T$309),MAX(T$12:T$309)),MAX(T$12:T$309)+COUNTIF((T$12:T$309),MAX(T$12:T$309))+COUNTIF((T$12:T$309),"NP")),T241)))</f>
        <v/>
      </c>
      <c r="T241" s="718" t="str">
        <f>IF(A241="x","x",IF(C241="","",IF(OR(U241="NP",U241="DNF"),U241,RANK(U241,U$12:U$309,1))))</f>
        <v/>
      </c>
      <c r="U241" s="718" t="str">
        <f>IF(A241="x","x",IF(C241="","",IF(OR(AND(R241="NP",R242="NP"),AND(R241="DNF",R242="DNF")),R241,IF(AND(R241="NP",R242="DNF"),R241,IF(AND(R241="DNF",R242="NP"),R242,MIN(R241,R242))))))</f>
        <v/>
      </c>
    </row>
    <row r="242" spans="1:21" ht="19.899999999999999" customHeight="1" thickBot="1" x14ac:dyDescent="0.25">
      <c r="A242" s="744"/>
      <c r="B242" s="784"/>
      <c r="C242" s="786"/>
      <c r="D242" s="80" t="s">
        <v>53</v>
      </c>
      <c r="E242" s="84"/>
      <c r="F242" s="85"/>
      <c r="G242" s="177"/>
      <c r="H242" s="180" t="str">
        <f>IF($C241="","",IF(OR($E242="DNF",$F242="DNF",$G242="DNF"),"DNF",IF(OR($E242="NP",$F242="NP",$G242="NP"),"NP",IF(ISERROR(MEDIAN($E242:$G242)),"DNF",IF(COUNT($E242:$G242)&lt;3,MAX($E242:$G242),MEDIAN($E242:$G242))))))</f>
        <v/>
      </c>
      <c r="I242" s="91"/>
      <c r="J242" s="92"/>
      <c r="K242" s="92"/>
      <c r="L242" s="92"/>
      <c r="M242" s="92"/>
      <c r="N242" s="92"/>
      <c r="O242" s="92"/>
      <c r="P242" s="92"/>
      <c r="Q242" s="93"/>
      <c r="R242" s="108" t="str">
        <f t="shared" si="7"/>
        <v/>
      </c>
      <c r="S242" s="759"/>
      <c r="T242" s="718"/>
      <c r="U242" s="718"/>
    </row>
    <row r="243" spans="1:21" ht="19.899999999999999" customHeight="1" x14ac:dyDescent="0.2">
      <c r="A243" s="744" t="str">
        <f>IF('Start - jaro'!Q8="","","x")</f>
        <v/>
      </c>
      <c r="B243" s="787">
        <v>78</v>
      </c>
      <c r="C243" s="788" t="str">
        <f>IF('Start - jaro'!O8="","",'Start - jaro'!O8)</f>
        <v/>
      </c>
      <c r="D243" s="79" t="s">
        <v>52</v>
      </c>
      <c r="E243" s="82"/>
      <c r="F243" s="83"/>
      <c r="G243" s="173"/>
      <c r="H243" s="179" t="str">
        <f>IF($C243="","",IF(OR($E243="DNF",$F243="DNF",$G243="DNF"),"DNF",IF(OR($E243="NP",$F243="NP",$G243="NP"),"NP",IF(ISERROR(MEDIAN($E243:$G243)),"DNF",IF(COUNT($E243:$G243)&lt;3,MAX($E243:$G243),MEDIAN($E243:$G243))))))</f>
        <v/>
      </c>
      <c r="I243" s="88"/>
      <c r="J243" s="89"/>
      <c r="K243" s="89"/>
      <c r="L243" s="89"/>
      <c r="M243" s="89"/>
      <c r="N243" s="89"/>
      <c r="O243" s="89"/>
      <c r="P243" s="89"/>
      <c r="Q243" s="90"/>
      <c r="R243" s="107" t="str">
        <f t="shared" si="7"/>
        <v/>
      </c>
      <c r="S243" s="758" t="str">
        <f>IF(C243="x","x",IF(C243="","",IF(OR(T243="NP",T243="DNF"),IF(T243="NP",MAX(T$12:T$309)+COUNTIF((T$12:T$309),MAX(T$12:T$309)),MAX(T$12:T$309)+COUNTIF((T$12:T$309),MAX(T$12:T$309))+COUNTIF((T$12:T$309),"NP")),T243)))</f>
        <v/>
      </c>
      <c r="T243" s="718" t="str">
        <f>IF(A243="x","x",IF(C243="","",IF(OR(U243="NP",U243="DNF"),U243,RANK(U243,U$12:U$309,1))))</f>
        <v/>
      </c>
      <c r="U243" s="718" t="str">
        <f>IF(A243="x","x",IF(C243="","",IF(OR(AND(R243="NP",R244="NP"),AND(R243="DNF",R244="DNF")),R243,IF(AND(R243="NP",R244="DNF"),R243,IF(AND(R243="DNF",R244="NP"),R244,MIN(R243,R244))))))</f>
        <v/>
      </c>
    </row>
    <row r="244" spans="1:21" ht="19.899999999999999" customHeight="1" thickBot="1" x14ac:dyDescent="0.25">
      <c r="A244" s="744"/>
      <c r="B244" s="784"/>
      <c r="C244" s="786"/>
      <c r="D244" s="80" t="s">
        <v>53</v>
      </c>
      <c r="E244" s="84"/>
      <c r="F244" s="85"/>
      <c r="G244" s="177"/>
      <c r="H244" s="180" t="str">
        <f>IF($C243="","",IF(OR($E244="DNF",$F244="DNF",$G244="DNF"),"DNF",IF(OR($E244="NP",$F244="NP",$G244="NP"),"NP",IF(ISERROR(MEDIAN($E244:$G244)),"DNF",IF(COUNT($E244:$G244)&lt;3,MAX($E244:$G244),MEDIAN($E244:$G244))))))</f>
        <v/>
      </c>
      <c r="I244" s="91"/>
      <c r="J244" s="92"/>
      <c r="K244" s="92"/>
      <c r="L244" s="92"/>
      <c r="M244" s="92"/>
      <c r="N244" s="92"/>
      <c r="O244" s="92"/>
      <c r="P244" s="92"/>
      <c r="Q244" s="93"/>
      <c r="R244" s="108" t="str">
        <f t="shared" si="7"/>
        <v/>
      </c>
      <c r="S244" s="759"/>
      <c r="T244" s="718"/>
      <c r="U244" s="718"/>
    </row>
    <row r="245" spans="1:21" ht="19.899999999999999" customHeight="1" x14ac:dyDescent="0.2">
      <c r="A245" s="744" t="str">
        <f>IF('Start - jaro'!Q9="","","x")</f>
        <v/>
      </c>
      <c r="B245" s="787">
        <v>79</v>
      </c>
      <c r="C245" s="788" t="str">
        <f>IF('Start - jaro'!O9="","",'Start - jaro'!O9)</f>
        <v/>
      </c>
      <c r="D245" s="79" t="s">
        <v>52</v>
      </c>
      <c r="E245" s="82"/>
      <c r="F245" s="83"/>
      <c r="G245" s="173"/>
      <c r="H245" s="179" t="str">
        <f>IF($C245="","",IF(OR($E245="DNF",$F245="DNF",$G245="DNF"),"DNF",IF(OR($E245="NP",$F245="NP",$G245="NP"),"NP",IF(ISERROR(MEDIAN($E245:$G245)),"DNF",IF(COUNT($E245:$G245)&lt;3,MAX($E245:$G245),MEDIAN($E245:$G245))))))</f>
        <v/>
      </c>
      <c r="I245" s="88"/>
      <c r="J245" s="89"/>
      <c r="K245" s="89"/>
      <c r="L245" s="89"/>
      <c r="M245" s="89"/>
      <c r="N245" s="89"/>
      <c r="O245" s="89"/>
      <c r="P245" s="89"/>
      <c r="Q245" s="90"/>
      <c r="R245" s="107" t="str">
        <f t="shared" si="7"/>
        <v/>
      </c>
      <c r="S245" s="758" t="str">
        <f>IF(C245="x","x",IF(C245="","",IF(OR(T245="NP",T245="DNF"),IF(T245="NP",MAX(T$12:T$309)+COUNTIF((T$12:T$309),MAX(T$12:T$309)),MAX(T$12:T$309)+COUNTIF((T$12:T$309),MAX(T$12:T$309))+COUNTIF((T$12:T$309),"NP")),T245)))</f>
        <v/>
      </c>
      <c r="T245" s="718" t="str">
        <f>IF(A245="x","x",IF(C245="","",IF(OR(U245="NP",U245="DNF"),U245,RANK(U245,U$12:U$309,1))))</f>
        <v/>
      </c>
      <c r="U245" s="718" t="str">
        <f>IF(A245="x","x",IF(C245="","",IF(OR(AND(R245="NP",R246="NP"),AND(R245="DNF",R246="DNF")),R245,IF(AND(R245="NP",R246="DNF"),R245,IF(AND(R245="DNF",R246="NP"),R246,MIN(R245,R246))))))</f>
        <v/>
      </c>
    </row>
    <row r="246" spans="1:21" ht="19.899999999999999" customHeight="1" thickBot="1" x14ac:dyDescent="0.25">
      <c r="A246" s="744"/>
      <c r="B246" s="784"/>
      <c r="C246" s="786"/>
      <c r="D246" s="80" t="s">
        <v>53</v>
      </c>
      <c r="E246" s="84"/>
      <c r="F246" s="85"/>
      <c r="G246" s="177"/>
      <c r="H246" s="180" t="str">
        <f>IF($C245="","",IF(OR($E246="DNF",$F246="DNF",$G246="DNF"),"DNF",IF(OR($E246="NP",$F246="NP",$G246="NP"),"NP",IF(ISERROR(MEDIAN($E246:$G246)),"DNF",IF(COUNT($E246:$G246)&lt;3,MAX($E246:$G246),MEDIAN($E246:$G246))))))</f>
        <v/>
      </c>
      <c r="I246" s="91"/>
      <c r="J246" s="92"/>
      <c r="K246" s="92"/>
      <c r="L246" s="92"/>
      <c r="M246" s="92"/>
      <c r="N246" s="92"/>
      <c r="O246" s="92"/>
      <c r="P246" s="92"/>
      <c r="Q246" s="93"/>
      <c r="R246" s="108" t="str">
        <f t="shared" si="7"/>
        <v/>
      </c>
      <c r="S246" s="759"/>
      <c r="T246" s="718"/>
      <c r="U246" s="718"/>
    </row>
    <row r="247" spans="1:21" ht="19.899999999999999" customHeight="1" x14ac:dyDescent="0.2">
      <c r="A247" s="744" t="str">
        <f>IF('Start - jaro'!Q10="","","x")</f>
        <v/>
      </c>
      <c r="B247" s="783">
        <v>80</v>
      </c>
      <c r="C247" s="785" t="str">
        <f>IF('Start - jaro'!O10="","",'Start - jaro'!O10)</f>
        <v/>
      </c>
      <c r="D247" s="81" t="s">
        <v>52</v>
      </c>
      <c r="E247" s="86"/>
      <c r="F247" s="87"/>
      <c r="G247" s="178"/>
      <c r="H247" s="179" t="str">
        <f>IF($C247="","",IF(OR($E247="DNF",$F247="DNF",$G247="DNF"),"DNF",IF(OR($E247="NP",$F247="NP",$G247="NP"),"NP",IF(ISERROR(MEDIAN($E247:$G247)),"DNF",IF(COUNT($E247:$G247)&lt;3,MAX($E247:$G247),MEDIAN($E247:$G247))))))</f>
        <v/>
      </c>
      <c r="I247" s="94"/>
      <c r="J247" s="95"/>
      <c r="K247" s="95"/>
      <c r="L247" s="95"/>
      <c r="M247" s="95"/>
      <c r="N247" s="95"/>
      <c r="O247" s="95"/>
      <c r="P247" s="95"/>
      <c r="Q247" s="96"/>
      <c r="R247" s="107" t="str">
        <f t="shared" si="7"/>
        <v/>
      </c>
      <c r="S247" s="758" t="str">
        <f>IF(C247="x","x",IF(C247="","",IF(OR(T247="NP",T247="DNF"),IF(T247="NP",MAX(T$12:T$309)+COUNTIF((T$12:T$309),MAX(T$12:T$309)),MAX(T$12:T$309)+COUNTIF((T$12:T$309),MAX(T$12:T$309))+COUNTIF((T$12:T$309),"NP")),T247)))</f>
        <v/>
      </c>
      <c r="T247" s="718" t="str">
        <f>IF(A247="x","x",IF(C247="","",IF(OR(U247="NP",U247="DNF"),U247,RANK(U247,U$12:U$309,1))))</f>
        <v/>
      </c>
      <c r="U247" s="718" t="str">
        <f>IF(A247="x","x",IF(C247="","",IF(OR(AND(R247="NP",R248="NP"),AND(R247="DNF",R248="DNF")),R247,IF(AND(R247="NP",R248="DNF"),R247,IF(AND(R247="DNF",R248="NP"),R248,MIN(R247,R248))))))</f>
        <v/>
      </c>
    </row>
    <row r="248" spans="1:21" ht="19.899999999999999" customHeight="1" thickBot="1" x14ac:dyDescent="0.25">
      <c r="A248" s="744"/>
      <c r="B248" s="784"/>
      <c r="C248" s="786"/>
      <c r="D248" s="80" t="s">
        <v>53</v>
      </c>
      <c r="E248" s="84"/>
      <c r="F248" s="85"/>
      <c r="G248" s="177"/>
      <c r="H248" s="180" t="str">
        <f>IF($C247="","",IF(OR($E248="DNF",$F248="DNF",$G248="DNF"),"DNF",IF(OR($E248="NP",$F248="NP",$G248="NP"),"NP",IF(ISERROR(MEDIAN($E248:$G248)),"DNF",IF(COUNT($E248:$G248)&lt;3,MAX($E248:$G248),MEDIAN($E248:$G248))))))</f>
        <v/>
      </c>
      <c r="I248" s="91"/>
      <c r="J248" s="92"/>
      <c r="K248" s="92"/>
      <c r="L248" s="92"/>
      <c r="M248" s="92"/>
      <c r="N248" s="92"/>
      <c r="O248" s="92"/>
      <c r="P248" s="92"/>
      <c r="Q248" s="93"/>
      <c r="R248" s="108" t="str">
        <f t="shared" si="7"/>
        <v/>
      </c>
      <c r="S248" s="759"/>
      <c r="T248" s="718"/>
      <c r="U248" s="718"/>
    </row>
    <row r="249" spans="1:21" ht="15" customHeight="1" x14ac:dyDescent="0.2">
      <c r="B249" s="745" t="s">
        <v>32</v>
      </c>
      <c r="C249" s="746"/>
      <c r="D249" s="746"/>
      <c r="E249" s="746"/>
      <c r="F249" s="746"/>
      <c r="G249" s="746"/>
      <c r="H249" s="746"/>
      <c r="I249" s="746"/>
      <c r="J249" s="746"/>
      <c r="K249" s="746"/>
      <c r="L249" s="746"/>
      <c r="M249" s="746"/>
      <c r="N249" s="746"/>
      <c r="O249" s="749"/>
      <c r="P249" s="749"/>
      <c r="Q249" s="749"/>
      <c r="R249" s="749"/>
      <c r="S249" s="750"/>
    </row>
    <row r="250" spans="1:21" ht="15" customHeight="1" x14ac:dyDescent="0.2">
      <c r="B250" s="747"/>
      <c r="C250" s="748"/>
      <c r="D250" s="748"/>
      <c r="E250" s="748"/>
      <c r="F250" s="748"/>
      <c r="G250" s="748"/>
      <c r="H250" s="748"/>
      <c r="I250" s="748"/>
      <c r="J250" s="748"/>
      <c r="K250" s="748"/>
      <c r="L250" s="748"/>
      <c r="M250" s="748"/>
      <c r="N250" s="748"/>
      <c r="O250" s="751"/>
      <c r="P250" s="751"/>
      <c r="Q250" s="751"/>
      <c r="R250" s="751"/>
      <c r="S250" s="752"/>
    </row>
    <row r="251" spans="1:21" ht="15" customHeight="1" x14ac:dyDescent="0.2">
      <c r="B251" s="747"/>
      <c r="C251" s="748"/>
      <c r="D251" s="748"/>
      <c r="E251" s="748"/>
      <c r="F251" s="748"/>
      <c r="G251" s="748"/>
      <c r="H251" s="748"/>
      <c r="I251" s="748"/>
      <c r="J251" s="748"/>
      <c r="K251" s="748"/>
      <c r="L251" s="748"/>
      <c r="M251" s="748"/>
      <c r="N251" s="748"/>
      <c r="O251" s="751"/>
      <c r="P251" s="751"/>
      <c r="Q251" s="751"/>
      <c r="R251" s="751"/>
      <c r="S251" s="752"/>
    </row>
    <row r="252" spans="1:21" ht="19.899999999999999" customHeight="1" thickBot="1" x14ac:dyDescent="0.25">
      <c r="B252" s="825" t="s">
        <v>96</v>
      </c>
      <c r="C252" s="826"/>
      <c r="D252" s="826"/>
      <c r="E252" s="826"/>
      <c r="F252" s="826"/>
      <c r="G252" s="826"/>
      <c r="H252" s="826"/>
      <c r="I252" s="826"/>
      <c r="J252" s="826"/>
      <c r="K252" s="826"/>
      <c r="L252" s="826"/>
      <c r="M252" s="826"/>
      <c r="N252" s="827"/>
      <c r="O252" s="817"/>
      <c r="P252" s="817"/>
      <c r="Q252" s="817"/>
      <c r="R252" s="817"/>
      <c r="S252" s="818"/>
    </row>
    <row r="253" spans="1:21" ht="15" customHeight="1" x14ac:dyDescent="0.2">
      <c r="B253" s="828" t="s">
        <v>31</v>
      </c>
      <c r="C253" s="829"/>
      <c r="D253" s="830"/>
      <c r="E253" s="831" t="s">
        <v>33</v>
      </c>
      <c r="F253" s="832"/>
      <c r="G253" s="832"/>
      <c r="H253" s="769"/>
      <c r="I253" s="833" t="s">
        <v>71</v>
      </c>
      <c r="J253" s="834"/>
      <c r="K253" s="834"/>
      <c r="L253" s="834"/>
      <c r="M253" s="834"/>
      <c r="N253" s="834"/>
      <c r="O253" s="834"/>
      <c r="P253" s="834"/>
      <c r="Q253" s="835"/>
      <c r="R253" s="836" t="s">
        <v>35</v>
      </c>
      <c r="S253" s="837"/>
    </row>
    <row r="254" spans="1:21" ht="15" customHeight="1" x14ac:dyDescent="0.2">
      <c r="B254" s="732"/>
      <c r="C254" s="733"/>
      <c r="D254" s="734"/>
      <c r="E254" s="767"/>
      <c r="F254" s="832"/>
      <c r="G254" s="832"/>
      <c r="H254" s="769"/>
      <c r="I254" s="869" t="s">
        <v>72</v>
      </c>
      <c r="J254" s="873" t="s">
        <v>64</v>
      </c>
      <c r="K254" s="875" t="s">
        <v>61</v>
      </c>
      <c r="L254" s="871" t="s">
        <v>65</v>
      </c>
      <c r="M254" s="873" t="s">
        <v>66</v>
      </c>
      <c r="N254" s="871" t="s">
        <v>67</v>
      </c>
      <c r="O254" s="871" t="s">
        <v>62</v>
      </c>
      <c r="P254" s="871" t="s">
        <v>73</v>
      </c>
      <c r="Q254" s="871" t="s">
        <v>63</v>
      </c>
      <c r="R254" s="760"/>
      <c r="S254" s="719"/>
    </row>
    <row r="255" spans="1:21" ht="15" customHeight="1" x14ac:dyDescent="0.2">
      <c r="B255" s="732"/>
      <c r="C255" s="733"/>
      <c r="D255" s="734"/>
      <c r="E255" s="770"/>
      <c r="F255" s="771"/>
      <c r="G255" s="771"/>
      <c r="H255" s="772"/>
      <c r="I255" s="869"/>
      <c r="J255" s="873"/>
      <c r="K255" s="875"/>
      <c r="L255" s="871"/>
      <c r="M255" s="873"/>
      <c r="N255" s="871"/>
      <c r="O255" s="871"/>
      <c r="P255" s="871"/>
      <c r="Q255" s="871"/>
      <c r="R255" s="725" t="s">
        <v>43</v>
      </c>
      <c r="S255" s="727" t="s">
        <v>44</v>
      </c>
    </row>
    <row r="256" spans="1:21" ht="15" customHeight="1" x14ac:dyDescent="0.2">
      <c r="B256" s="853" t="str">
        <f>"KATEGORIE: "&amp;'Start - podzim'!$N$2</f>
        <v>KATEGORIE: STARŠÍ</v>
      </c>
      <c r="C256" s="854"/>
      <c r="D256" s="855"/>
      <c r="E256" s="725" t="s">
        <v>45</v>
      </c>
      <c r="F256" s="721" t="s">
        <v>46</v>
      </c>
      <c r="G256" s="721" t="s">
        <v>47</v>
      </c>
      <c r="H256" s="727" t="s">
        <v>48</v>
      </c>
      <c r="I256" s="869"/>
      <c r="J256" s="873"/>
      <c r="K256" s="875"/>
      <c r="L256" s="871"/>
      <c r="M256" s="873"/>
      <c r="N256" s="871"/>
      <c r="O256" s="871"/>
      <c r="P256" s="871"/>
      <c r="Q256" s="871"/>
      <c r="R256" s="725"/>
      <c r="S256" s="727"/>
    </row>
    <row r="257" spans="1:21" ht="15" customHeight="1" x14ac:dyDescent="0.2">
      <c r="B257" s="856"/>
      <c r="C257" s="857"/>
      <c r="D257" s="858"/>
      <c r="E257" s="725"/>
      <c r="F257" s="721"/>
      <c r="G257" s="721"/>
      <c r="H257" s="727"/>
      <c r="I257" s="869"/>
      <c r="J257" s="873"/>
      <c r="K257" s="875"/>
      <c r="L257" s="871"/>
      <c r="M257" s="873"/>
      <c r="N257" s="871"/>
      <c r="O257" s="871"/>
      <c r="P257" s="871"/>
      <c r="Q257" s="871"/>
      <c r="R257" s="725"/>
      <c r="S257" s="727"/>
    </row>
    <row r="258" spans="1:21" ht="16.899999999999999" customHeight="1" x14ac:dyDescent="0.2">
      <c r="B258" s="760" t="s">
        <v>49</v>
      </c>
      <c r="C258" s="762" t="s">
        <v>50</v>
      </c>
      <c r="D258" s="719" t="s">
        <v>51</v>
      </c>
      <c r="E258" s="725"/>
      <c r="F258" s="721"/>
      <c r="G258" s="721"/>
      <c r="H258" s="727"/>
      <c r="I258" s="869"/>
      <c r="J258" s="873"/>
      <c r="K258" s="875"/>
      <c r="L258" s="871"/>
      <c r="M258" s="873"/>
      <c r="N258" s="871"/>
      <c r="O258" s="871"/>
      <c r="P258" s="871"/>
      <c r="Q258" s="871"/>
      <c r="R258" s="725"/>
      <c r="S258" s="727"/>
    </row>
    <row r="259" spans="1:21" ht="16.899999999999999" customHeight="1" thickBot="1" x14ac:dyDescent="0.25">
      <c r="B259" s="761"/>
      <c r="C259" s="763"/>
      <c r="D259" s="720"/>
      <c r="E259" s="726"/>
      <c r="F259" s="722"/>
      <c r="G259" s="722"/>
      <c r="H259" s="728"/>
      <c r="I259" s="870"/>
      <c r="J259" s="874"/>
      <c r="K259" s="876"/>
      <c r="L259" s="872"/>
      <c r="M259" s="874"/>
      <c r="N259" s="872"/>
      <c r="O259" s="872"/>
      <c r="P259" s="872"/>
      <c r="Q259" s="872"/>
      <c r="R259" s="726"/>
      <c r="S259" s="728"/>
    </row>
    <row r="260" spans="1:21" ht="19.899999999999999" customHeight="1" x14ac:dyDescent="0.2">
      <c r="A260" s="744" t="str">
        <f>IF('Start - jaro'!Q11="","","x")</f>
        <v/>
      </c>
      <c r="B260" s="787">
        <v>81</v>
      </c>
      <c r="C260" s="756" t="str">
        <f>IF('Start - jaro'!O11="","",'Start - jaro'!O11)</f>
        <v/>
      </c>
      <c r="D260" s="79" t="s">
        <v>52</v>
      </c>
      <c r="E260" s="82"/>
      <c r="F260" s="83"/>
      <c r="G260" s="173"/>
      <c r="H260" s="179" t="str">
        <f>IF($C260="","",IF(OR($E260="DNF",$F260="DNF",$G260="DNF"),"DNF",IF(OR($E260="NP",$F260="NP",$G260="NP"),"NP",IF(ISERROR(MEDIAN($E260:$G260)),"DNF",IF(COUNT($E260:$G260)&lt;3,MAX($E260:$G260),MEDIAN($E260:$G260))))))</f>
        <v/>
      </c>
      <c r="I260" s="88"/>
      <c r="J260" s="89"/>
      <c r="K260" s="89"/>
      <c r="L260" s="89"/>
      <c r="M260" s="89"/>
      <c r="N260" s="89"/>
      <c r="O260" s="89"/>
      <c r="P260" s="89"/>
      <c r="Q260" s="90"/>
      <c r="R260" s="107" t="str">
        <f t="shared" ref="R260:R279" si="8">IF(H260="","",IF(H260="NP","NP",IF(H260="DNF","DNF",SUM(I260:Q260)+H260)))</f>
        <v/>
      </c>
      <c r="S260" s="758" t="str">
        <f>IF(C260="x","x",IF(C260="","",IF(OR(T260="NP",T260="DNF"),IF(T260="NP",MAX(T$12:T$309)+COUNTIF((T$12:T$309),MAX(T$12:T$309)),MAX(T$12:T$309)+COUNTIF((T$12:T$309),MAX(T$12:T$309))+COUNTIF((T$12:T$309),"NP")),T260)))</f>
        <v/>
      </c>
      <c r="T260" s="718" t="str">
        <f>IF(A260="x","x",IF(C260="","",IF(OR(U260="NP",U260="DNF"),U260,RANK(U260,U$12:U$309,1))))</f>
        <v/>
      </c>
      <c r="U260" s="718" t="str">
        <f>IF(A260="x","x",IF(C260="","",IF(OR(AND(R260="NP",R261="NP"),AND(R260="DNF",R261="DNF")),R260,IF(AND(R260="NP",R261="DNF"),R260,IF(AND(R260="DNF",R261="NP"),R261,MIN(R260,R261))))))</f>
        <v/>
      </c>
    </row>
    <row r="261" spans="1:21" ht="19.899999999999999" customHeight="1" thickBot="1" x14ac:dyDescent="0.25">
      <c r="A261" s="744"/>
      <c r="B261" s="784"/>
      <c r="C261" s="757"/>
      <c r="D261" s="80" t="s">
        <v>53</v>
      </c>
      <c r="E261" s="84"/>
      <c r="F261" s="85"/>
      <c r="G261" s="177"/>
      <c r="H261" s="180" t="str">
        <f>IF($C260="","",IF(OR($E261="DNF",$F261="DNF",$G261="DNF"),"DNF",IF(OR($E261="NP",$F261="NP",$G261="NP"),"NP",IF(ISERROR(MEDIAN($E261:$G261)),"DNF",IF(COUNT($E261:$G261)&lt;3,MAX($E261:$G261),MEDIAN($E261:$G261))))))</f>
        <v/>
      </c>
      <c r="I261" s="91"/>
      <c r="J261" s="92"/>
      <c r="K261" s="92"/>
      <c r="L261" s="92"/>
      <c r="M261" s="92"/>
      <c r="N261" s="92"/>
      <c r="O261" s="92"/>
      <c r="P261" s="92"/>
      <c r="Q261" s="93"/>
      <c r="R261" s="108" t="str">
        <f t="shared" si="8"/>
        <v/>
      </c>
      <c r="S261" s="759"/>
      <c r="T261" s="718"/>
      <c r="U261" s="718"/>
    </row>
    <row r="262" spans="1:21" ht="19.899999999999999" customHeight="1" x14ac:dyDescent="0.2">
      <c r="A262" s="744" t="str">
        <f>IF('Start - jaro'!Q12="","","x")</f>
        <v/>
      </c>
      <c r="B262" s="787">
        <v>82</v>
      </c>
      <c r="C262" s="788" t="str">
        <f>IF('Start - jaro'!O12="","",'Start - jaro'!O12)</f>
        <v/>
      </c>
      <c r="D262" s="79" t="s">
        <v>52</v>
      </c>
      <c r="E262" s="82"/>
      <c r="F262" s="83"/>
      <c r="G262" s="173"/>
      <c r="H262" s="179" t="str">
        <f>IF($C262="","",IF(OR($E262="DNF",$F262="DNF",$G262="DNF"),"DNF",IF(OR($E262="NP",$F262="NP",$G262="NP"),"NP",IF(ISERROR(MEDIAN($E262:$G262)),"DNF",IF(COUNT($E262:$G262)&lt;3,MAX($E262:$G262),MEDIAN($E262:$G262))))))</f>
        <v/>
      </c>
      <c r="I262" s="88"/>
      <c r="J262" s="89"/>
      <c r="K262" s="89"/>
      <c r="L262" s="89"/>
      <c r="M262" s="89"/>
      <c r="N262" s="89"/>
      <c r="O262" s="89"/>
      <c r="P262" s="89"/>
      <c r="Q262" s="90"/>
      <c r="R262" s="107" t="str">
        <f t="shared" si="8"/>
        <v/>
      </c>
      <c r="S262" s="758" t="str">
        <f>IF(C262="x","x",IF(C262="","",IF(OR(T262="NP",T262="DNF"),IF(T262="NP",MAX(T$12:T$309)+COUNTIF((T$12:T$309),MAX(T$12:T$309)),MAX(T$12:T$309)+COUNTIF((T$12:T$309),MAX(T$12:T$309))+COUNTIF((T$12:T$309),"NP")),T262)))</f>
        <v/>
      </c>
      <c r="T262" s="718" t="str">
        <f>IF(A262="x","x",IF(C262="","",IF(OR(U262="NP",U262="DNF"),U262,RANK(U262,U$12:U$309,1))))</f>
        <v/>
      </c>
      <c r="U262" s="718" t="str">
        <f>IF(A262="x","x",IF(C262="","",IF(OR(AND(R262="NP",R263="NP"),AND(R262="DNF",R263="DNF")),R262,IF(AND(R262="NP",R263="DNF"),R262,IF(AND(R262="DNF",R263="NP"),R263,MIN(R262,R263))))))</f>
        <v/>
      </c>
    </row>
    <row r="263" spans="1:21" ht="19.899999999999999" customHeight="1" thickBot="1" x14ac:dyDescent="0.25">
      <c r="A263" s="744"/>
      <c r="B263" s="784"/>
      <c r="C263" s="786"/>
      <c r="D263" s="80" t="s">
        <v>53</v>
      </c>
      <c r="E263" s="84"/>
      <c r="F263" s="85"/>
      <c r="G263" s="177"/>
      <c r="H263" s="180" t="str">
        <f>IF($C262="","",IF(OR($E263="DNF",$F263="DNF",$G263="DNF"),"DNF",IF(OR($E263="NP",$F263="NP",$G263="NP"),"NP",IF(ISERROR(MEDIAN($E263:$G263)),"DNF",IF(COUNT($E263:$G263)&lt;3,MAX($E263:$G263),MEDIAN($E263:$G263))))))</f>
        <v/>
      </c>
      <c r="I263" s="91"/>
      <c r="J263" s="92"/>
      <c r="K263" s="92"/>
      <c r="L263" s="92"/>
      <c r="M263" s="92"/>
      <c r="N263" s="92"/>
      <c r="O263" s="92"/>
      <c r="P263" s="92"/>
      <c r="Q263" s="93"/>
      <c r="R263" s="108" t="str">
        <f t="shared" si="8"/>
        <v/>
      </c>
      <c r="S263" s="759"/>
      <c r="T263" s="718"/>
      <c r="U263" s="718"/>
    </row>
    <row r="264" spans="1:21" ht="19.899999999999999" customHeight="1" x14ac:dyDescent="0.2">
      <c r="A264" s="744" t="str">
        <f>IF('Start - jaro'!Q13="","","x")</f>
        <v/>
      </c>
      <c r="B264" s="787">
        <v>83</v>
      </c>
      <c r="C264" s="788" t="str">
        <f>IF('Start - jaro'!O13="","",'Start - jaro'!O13)</f>
        <v/>
      </c>
      <c r="D264" s="79" t="s">
        <v>52</v>
      </c>
      <c r="E264" s="82"/>
      <c r="F264" s="83"/>
      <c r="G264" s="173"/>
      <c r="H264" s="179" t="str">
        <f>IF($C264="","",IF(OR($E264="DNF",$F264="DNF",$G264="DNF"),"DNF",IF(OR($E264="NP",$F264="NP",$G264="NP"),"NP",IF(ISERROR(MEDIAN($E264:$G264)),"DNF",IF(COUNT($E264:$G264)&lt;3,MAX($E264:$G264),MEDIAN($E264:$G264))))))</f>
        <v/>
      </c>
      <c r="I264" s="88"/>
      <c r="J264" s="89"/>
      <c r="K264" s="89"/>
      <c r="L264" s="89"/>
      <c r="M264" s="89"/>
      <c r="N264" s="89"/>
      <c r="O264" s="89"/>
      <c r="P264" s="89"/>
      <c r="Q264" s="90"/>
      <c r="R264" s="107" t="str">
        <f t="shared" si="8"/>
        <v/>
      </c>
      <c r="S264" s="758" t="str">
        <f>IF(C264="x","x",IF(C264="","",IF(OR(T264="NP",T264="DNF"),IF(T264="NP",MAX(T$12:T$309)+COUNTIF((T$12:T$309),MAX(T$12:T$309)),MAX(T$12:T$309)+COUNTIF((T$12:T$309),MAX(T$12:T$309))+COUNTIF((T$12:T$309),"NP")),T264)))</f>
        <v/>
      </c>
      <c r="T264" s="718" t="str">
        <f>IF(A264="x","x",IF(C264="","",IF(OR(U264="NP",U264="DNF"),U264,RANK(U264,U$12:U$309,1))))</f>
        <v/>
      </c>
      <c r="U264" s="718" t="str">
        <f>IF(A264="x","x",IF(C264="","",IF(OR(AND(R264="NP",R265="NP"),AND(R264="DNF",R265="DNF")),R264,IF(AND(R264="NP",R265="DNF"),R264,IF(AND(R264="DNF",R265="NP"),R265,MIN(R264,R265))))))</f>
        <v/>
      </c>
    </row>
    <row r="265" spans="1:21" ht="19.899999999999999" customHeight="1" thickBot="1" x14ac:dyDescent="0.25">
      <c r="A265" s="744"/>
      <c r="B265" s="784"/>
      <c r="C265" s="786"/>
      <c r="D265" s="80" t="s">
        <v>53</v>
      </c>
      <c r="E265" s="84"/>
      <c r="F265" s="85"/>
      <c r="G265" s="177"/>
      <c r="H265" s="180" t="str">
        <f>IF($C264="","",IF(OR($E265="DNF",$F265="DNF",$G265="DNF"),"DNF",IF(OR($E265="NP",$F265="NP",$G265="NP"),"NP",IF(ISERROR(MEDIAN($E265:$G265)),"DNF",IF(COUNT($E265:$G265)&lt;3,MAX($E265:$G265),MEDIAN($E265:$G265))))))</f>
        <v/>
      </c>
      <c r="I265" s="91"/>
      <c r="J265" s="92"/>
      <c r="K265" s="92"/>
      <c r="L265" s="92"/>
      <c r="M265" s="92"/>
      <c r="N265" s="92"/>
      <c r="O265" s="92"/>
      <c r="P265" s="92"/>
      <c r="Q265" s="93"/>
      <c r="R265" s="108" t="str">
        <f t="shared" si="8"/>
        <v/>
      </c>
      <c r="S265" s="759"/>
      <c r="T265" s="718"/>
      <c r="U265" s="718"/>
    </row>
    <row r="266" spans="1:21" ht="19.899999999999999" customHeight="1" x14ac:dyDescent="0.2">
      <c r="A266" s="744" t="str">
        <f>IF('Start - jaro'!Q14="","","x")</f>
        <v/>
      </c>
      <c r="B266" s="787">
        <v>84</v>
      </c>
      <c r="C266" s="788" t="str">
        <f>IF('Start - jaro'!O14="","",'Start - jaro'!O14)</f>
        <v/>
      </c>
      <c r="D266" s="79" t="s">
        <v>52</v>
      </c>
      <c r="E266" s="82"/>
      <c r="F266" s="83"/>
      <c r="G266" s="173"/>
      <c r="H266" s="179" t="str">
        <f>IF($C266="","",IF(OR($E266="DNF",$F266="DNF",$G266="DNF"),"DNF",IF(OR($E266="NP",$F266="NP",$G266="NP"),"NP",IF(ISERROR(MEDIAN($E266:$G266)),"DNF",IF(COUNT($E266:$G266)&lt;3,MAX($E266:$G266),MEDIAN($E266:$G266))))))</f>
        <v/>
      </c>
      <c r="I266" s="88"/>
      <c r="J266" s="89"/>
      <c r="K266" s="89"/>
      <c r="L266" s="89"/>
      <c r="M266" s="89"/>
      <c r="N266" s="89"/>
      <c r="O266" s="89"/>
      <c r="P266" s="89"/>
      <c r="Q266" s="90"/>
      <c r="R266" s="107" t="str">
        <f t="shared" si="8"/>
        <v/>
      </c>
      <c r="S266" s="758" t="str">
        <f>IF(C266="x","x",IF(C266="","",IF(OR(T266="NP",T266="DNF"),IF(T266="NP",MAX(T$12:T$309)+COUNTIF((T$12:T$309),MAX(T$12:T$309)),MAX(T$12:T$309)+COUNTIF((T$12:T$309),MAX(T$12:T$309))+COUNTIF((T$12:T$309),"NP")),T266)))</f>
        <v/>
      </c>
      <c r="T266" s="718" t="str">
        <f>IF(A266="x","x",IF(C266="","",IF(OR(U266="NP",U266="DNF"),U266,RANK(U266,U$12:U$309,1))))</f>
        <v/>
      </c>
      <c r="U266" s="718" t="str">
        <f>IF(A266="x","x",IF(C266="","",IF(OR(AND(R266="NP",R267="NP"),AND(R266="DNF",R267="DNF")),R266,IF(AND(R266="NP",R267="DNF"),R266,IF(AND(R266="DNF",R267="NP"),R267,MIN(R266,R267))))))</f>
        <v/>
      </c>
    </row>
    <row r="267" spans="1:21" ht="19.899999999999999" customHeight="1" thickBot="1" x14ac:dyDescent="0.25">
      <c r="A267" s="744"/>
      <c r="B267" s="784"/>
      <c r="C267" s="786"/>
      <c r="D267" s="80" t="s">
        <v>53</v>
      </c>
      <c r="E267" s="84"/>
      <c r="F267" s="85"/>
      <c r="G267" s="177"/>
      <c r="H267" s="180" t="str">
        <f>IF($C266="","",IF(OR($E267="DNF",$F267="DNF",$G267="DNF"),"DNF",IF(OR($E267="NP",$F267="NP",$G267="NP"),"NP",IF(ISERROR(MEDIAN($E267:$G267)),"DNF",IF(COUNT($E267:$G267)&lt;3,MAX($E267:$G267),MEDIAN($E267:$G267))))))</f>
        <v/>
      </c>
      <c r="I267" s="91"/>
      <c r="J267" s="92"/>
      <c r="K267" s="92"/>
      <c r="L267" s="92"/>
      <c r="M267" s="92"/>
      <c r="N267" s="92"/>
      <c r="O267" s="92"/>
      <c r="P267" s="92"/>
      <c r="Q267" s="93"/>
      <c r="R267" s="108" t="str">
        <f t="shared" si="8"/>
        <v/>
      </c>
      <c r="S267" s="759"/>
      <c r="T267" s="718"/>
      <c r="U267" s="718"/>
    </row>
    <row r="268" spans="1:21" ht="19.899999999999999" customHeight="1" x14ac:dyDescent="0.2">
      <c r="A268" s="744" t="str">
        <f>IF('Start - jaro'!Q15="","","x")</f>
        <v/>
      </c>
      <c r="B268" s="787">
        <v>85</v>
      </c>
      <c r="C268" s="788" t="str">
        <f>IF('Start - jaro'!O15="","",'Start - jaro'!O15)</f>
        <v/>
      </c>
      <c r="D268" s="79" t="s">
        <v>52</v>
      </c>
      <c r="E268" s="82"/>
      <c r="F268" s="83"/>
      <c r="G268" s="173"/>
      <c r="H268" s="179" t="str">
        <f>IF($C268="","",IF(OR($E268="DNF",$F268="DNF",$G268="DNF"),"DNF",IF(OR($E268="NP",$F268="NP",$G268="NP"),"NP",IF(ISERROR(MEDIAN($E268:$G268)),"DNF",IF(COUNT($E268:$G268)&lt;3,MAX($E268:$G268),MEDIAN($E268:$G268))))))</f>
        <v/>
      </c>
      <c r="I268" s="88"/>
      <c r="J268" s="89"/>
      <c r="K268" s="89"/>
      <c r="L268" s="89"/>
      <c r="M268" s="89"/>
      <c r="N268" s="89"/>
      <c r="O268" s="89"/>
      <c r="P268" s="89"/>
      <c r="Q268" s="90"/>
      <c r="R268" s="107" t="str">
        <f t="shared" si="8"/>
        <v/>
      </c>
      <c r="S268" s="758" t="str">
        <f>IF(C268="x","x",IF(C268="","",IF(OR(T268="NP",T268="DNF"),IF(T268="NP",MAX(T$12:T$309)+COUNTIF((T$12:T$309),MAX(T$12:T$309)),MAX(T$12:T$309)+COUNTIF((T$12:T$309),MAX(T$12:T$309))+COUNTIF((T$12:T$309),"NP")),T268)))</f>
        <v/>
      </c>
      <c r="T268" s="718" t="str">
        <f>IF(A268="x","x",IF(C268="","",IF(OR(U268="NP",U268="DNF"),U268,RANK(U268,U$12:U$309,1))))</f>
        <v/>
      </c>
      <c r="U268" s="718" t="str">
        <f>IF(A268="x","x",IF(C268="","",IF(OR(AND(R268="NP",R269="NP"),AND(R268="DNF",R269="DNF")),R268,IF(AND(R268="NP",R269="DNF"),R268,IF(AND(R268="DNF",R269="NP"),R269,MIN(R268,R269))))))</f>
        <v/>
      </c>
    </row>
    <row r="269" spans="1:21" ht="19.899999999999999" customHeight="1" thickBot="1" x14ac:dyDescent="0.25">
      <c r="A269" s="744"/>
      <c r="B269" s="784"/>
      <c r="C269" s="786"/>
      <c r="D269" s="80" t="s">
        <v>53</v>
      </c>
      <c r="E269" s="84"/>
      <c r="F269" s="85"/>
      <c r="G269" s="177"/>
      <c r="H269" s="180" t="str">
        <f>IF($C268="","",IF(OR($E269="DNF",$F269="DNF",$G269="DNF"),"DNF",IF(OR($E269="NP",$F269="NP",$G269="NP"),"NP",IF(ISERROR(MEDIAN($E269:$G269)),"DNF",IF(COUNT($E269:$G269)&lt;3,MAX($E269:$G269),MEDIAN($E269:$G269))))))</f>
        <v/>
      </c>
      <c r="I269" s="91"/>
      <c r="J269" s="92"/>
      <c r="K269" s="92"/>
      <c r="L269" s="92"/>
      <c r="M269" s="92"/>
      <c r="N269" s="92"/>
      <c r="O269" s="92"/>
      <c r="P269" s="92"/>
      <c r="Q269" s="93"/>
      <c r="R269" s="108" t="str">
        <f t="shared" si="8"/>
        <v/>
      </c>
      <c r="S269" s="759"/>
      <c r="T269" s="718"/>
      <c r="U269" s="718"/>
    </row>
    <row r="270" spans="1:21" ht="19.899999999999999" customHeight="1" x14ac:dyDescent="0.2">
      <c r="A270" s="744" t="str">
        <f>IF('Start - jaro'!Q16="","","x")</f>
        <v/>
      </c>
      <c r="B270" s="787">
        <v>86</v>
      </c>
      <c r="C270" s="788" t="str">
        <f>IF('Start - jaro'!O16="","",'Start - jaro'!O16)</f>
        <v/>
      </c>
      <c r="D270" s="79" t="s">
        <v>52</v>
      </c>
      <c r="E270" s="82"/>
      <c r="F270" s="83"/>
      <c r="G270" s="173"/>
      <c r="H270" s="179" t="str">
        <f>IF($C270="","",IF(OR($E270="DNF",$F270="DNF",$G270="DNF"),"DNF",IF(OR($E270="NP",$F270="NP",$G270="NP"),"NP",IF(ISERROR(MEDIAN($E270:$G270)),"DNF",IF(COUNT($E270:$G270)&lt;3,MAX($E270:$G270),MEDIAN($E270:$G270))))))</f>
        <v/>
      </c>
      <c r="I270" s="88"/>
      <c r="J270" s="89"/>
      <c r="K270" s="89"/>
      <c r="L270" s="89"/>
      <c r="M270" s="89"/>
      <c r="N270" s="89"/>
      <c r="O270" s="89"/>
      <c r="P270" s="89"/>
      <c r="Q270" s="90"/>
      <c r="R270" s="107" t="str">
        <f t="shared" si="8"/>
        <v/>
      </c>
      <c r="S270" s="758" t="str">
        <f>IF(C270="x","x",IF(C270="","",IF(OR(T270="NP",T270="DNF"),IF(T270="NP",MAX(T$12:T$309)+COUNTIF((T$12:T$309),MAX(T$12:T$309)),MAX(T$12:T$309)+COUNTIF((T$12:T$309),MAX(T$12:T$309))+COUNTIF((T$12:T$309),"NP")),T270)))</f>
        <v/>
      </c>
      <c r="T270" s="718" t="str">
        <f>IF(A270="x","x",IF(C270="","",IF(OR(U270="NP",U270="DNF"),U270,RANK(U270,U$12:U$309,1))))</f>
        <v/>
      </c>
      <c r="U270" s="718" t="str">
        <f>IF(A270="x","x",IF(C270="","",IF(OR(AND(R270="NP",R271="NP"),AND(R270="DNF",R271="DNF")),R270,IF(AND(R270="NP",R271="DNF"),R270,IF(AND(R270="DNF",R271="NP"),R271,MIN(R270,R271))))))</f>
        <v/>
      </c>
    </row>
    <row r="271" spans="1:21" ht="19.899999999999999" customHeight="1" thickBot="1" x14ac:dyDescent="0.25">
      <c r="A271" s="744"/>
      <c r="B271" s="784"/>
      <c r="C271" s="786"/>
      <c r="D271" s="80" t="s">
        <v>53</v>
      </c>
      <c r="E271" s="84"/>
      <c r="F271" s="85"/>
      <c r="G271" s="177"/>
      <c r="H271" s="180" t="str">
        <f>IF($C270="","",IF(OR($E271="DNF",$F271="DNF",$G271="DNF"),"DNF",IF(OR($E271="NP",$F271="NP",$G271="NP"),"NP",IF(ISERROR(MEDIAN($E271:$G271)),"DNF",IF(COUNT($E271:$G271)&lt;3,MAX($E271:$G271),MEDIAN($E271:$G271))))))</f>
        <v/>
      </c>
      <c r="I271" s="91"/>
      <c r="J271" s="92"/>
      <c r="K271" s="92"/>
      <c r="L271" s="92"/>
      <c r="M271" s="92"/>
      <c r="N271" s="92"/>
      <c r="O271" s="92"/>
      <c r="P271" s="92"/>
      <c r="Q271" s="93"/>
      <c r="R271" s="108" t="str">
        <f t="shared" si="8"/>
        <v/>
      </c>
      <c r="S271" s="759"/>
      <c r="T271" s="718"/>
      <c r="U271" s="718"/>
    </row>
    <row r="272" spans="1:21" ht="19.899999999999999" customHeight="1" x14ac:dyDescent="0.2">
      <c r="A272" s="744" t="str">
        <f>IF('Start - jaro'!Q17="","","x")</f>
        <v/>
      </c>
      <c r="B272" s="787">
        <v>87</v>
      </c>
      <c r="C272" s="788" t="str">
        <f>IF('Start - jaro'!O17="","",'Start - jaro'!O17)</f>
        <v/>
      </c>
      <c r="D272" s="79" t="s">
        <v>52</v>
      </c>
      <c r="E272" s="82"/>
      <c r="F272" s="83"/>
      <c r="G272" s="173"/>
      <c r="H272" s="179" t="str">
        <f>IF($C272="","",IF(OR($E272="DNF",$F272="DNF",$G272="DNF"),"DNF",IF(OR($E272="NP",$F272="NP",$G272="NP"),"NP",IF(ISERROR(MEDIAN($E272:$G272)),"DNF",IF(COUNT($E272:$G272)&lt;3,MAX($E272:$G272),MEDIAN($E272:$G272))))))</f>
        <v/>
      </c>
      <c r="I272" s="88"/>
      <c r="J272" s="89"/>
      <c r="K272" s="89"/>
      <c r="L272" s="89"/>
      <c r="M272" s="89"/>
      <c r="N272" s="89"/>
      <c r="O272" s="89"/>
      <c r="P272" s="89"/>
      <c r="Q272" s="90"/>
      <c r="R272" s="107" t="str">
        <f t="shared" si="8"/>
        <v/>
      </c>
      <c r="S272" s="758" t="str">
        <f>IF(C272="x","x",IF(C272="","",IF(OR(T272="NP",T272="DNF"),IF(T272="NP",MAX(T$12:T$309)+COUNTIF((T$12:T$309),MAX(T$12:T$309)),MAX(T$12:T$309)+COUNTIF((T$12:T$309),MAX(T$12:T$309))+COUNTIF((T$12:T$309),"NP")),T272)))</f>
        <v/>
      </c>
      <c r="T272" s="718" t="str">
        <f>IF(A272="x","x",IF(C272="","",IF(OR(U272="NP",U272="DNF"),U272,RANK(U272,U$12:U$309,1))))</f>
        <v/>
      </c>
      <c r="U272" s="718" t="str">
        <f>IF(A272="x","x",IF(C272="","",IF(OR(AND(R272="NP",R273="NP"),AND(R272="DNF",R273="DNF")),R272,IF(AND(R272="NP",R273="DNF"),R272,IF(AND(R272="DNF",R273="NP"),R273,MIN(R272,R273))))))</f>
        <v/>
      </c>
    </row>
    <row r="273" spans="1:21" ht="19.899999999999999" customHeight="1" thickBot="1" x14ac:dyDescent="0.25">
      <c r="A273" s="744"/>
      <c r="B273" s="784"/>
      <c r="C273" s="786"/>
      <c r="D273" s="80" t="s">
        <v>53</v>
      </c>
      <c r="E273" s="84"/>
      <c r="F273" s="85"/>
      <c r="G273" s="177"/>
      <c r="H273" s="180" t="str">
        <f>IF($C272="","",IF(OR($E273="DNF",$F273="DNF",$G273="DNF"),"DNF",IF(OR($E273="NP",$F273="NP",$G273="NP"),"NP",IF(ISERROR(MEDIAN($E273:$G273)),"DNF",IF(COUNT($E273:$G273)&lt;3,MAX($E273:$G273),MEDIAN($E273:$G273))))))</f>
        <v/>
      </c>
      <c r="I273" s="91"/>
      <c r="J273" s="92"/>
      <c r="K273" s="92"/>
      <c r="L273" s="92"/>
      <c r="M273" s="92"/>
      <c r="N273" s="92"/>
      <c r="O273" s="92"/>
      <c r="P273" s="92"/>
      <c r="Q273" s="93"/>
      <c r="R273" s="108" t="str">
        <f t="shared" si="8"/>
        <v/>
      </c>
      <c r="S273" s="759"/>
      <c r="T273" s="718"/>
      <c r="U273" s="718"/>
    </row>
    <row r="274" spans="1:21" ht="19.899999999999999" customHeight="1" x14ac:dyDescent="0.2">
      <c r="A274" s="744" t="str">
        <f>IF('Start - jaro'!Q18="","","x")</f>
        <v/>
      </c>
      <c r="B274" s="787">
        <v>88</v>
      </c>
      <c r="C274" s="788" t="str">
        <f>IF('Start - jaro'!O18="","",'Start - jaro'!O18)</f>
        <v/>
      </c>
      <c r="D274" s="79" t="s">
        <v>52</v>
      </c>
      <c r="E274" s="82"/>
      <c r="F274" s="83"/>
      <c r="G274" s="173"/>
      <c r="H274" s="179" t="str">
        <f>IF($C274="","",IF(OR($E274="DNF",$F274="DNF",$G274="DNF"),"DNF",IF(OR($E274="NP",$F274="NP",$G274="NP"),"NP",IF(ISERROR(MEDIAN($E274:$G274)),"DNF",IF(COUNT($E274:$G274)&lt;3,MAX($E274:$G274),MEDIAN($E274:$G274))))))</f>
        <v/>
      </c>
      <c r="I274" s="88"/>
      <c r="J274" s="89"/>
      <c r="K274" s="89"/>
      <c r="L274" s="89"/>
      <c r="M274" s="89"/>
      <c r="N274" s="89"/>
      <c r="O274" s="89"/>
      <c r="P274" s="89"/>
      <c r="Q274" s="90"/>
      <c r="R274" s="107" t="str">
        <f t="shared" si="8"/>
        <v/>
      </c>
      <c r="S274" s="758" t="str">
        <f>IF(C274="x","x",IF(C274="","",IF(OR(T274="NP",T274="DNF"),IF(T274="NP",MAX(T$12:T$309)+COUNTIF((T$12:T$309),MAX(T$12:T$309)),MAX(T$12:T$309)+COUNTIF((T$12:T$309),MAX(T$12:T$309))+COUNTIF((T$12:T$309),"NP")),T274)))</f>
        <v/>
      </c>
      <c r="T274" s="718" t="str">
        <f>IF(A274="x","x",IF(C274="","",IF(OR(U274="NP",U274="DNF"),U274,RANK(U274,U$12:U$309,1))))</f>
        <v/>
      </c>
      <c r="U274" s="718" t="str">
        <f>IF(A274="x","x",IF(C274="","",IF(OR(AND(R274="NP",R275="NP"),AND(R274="DNF",R275="DNF")),R274,IF(AND(R274="NP",R275="DNF"),R274,IF(AND(R274="DNF",R275="NP"),R275,MIN(R274,R275))))))</f>
        <v/>
      </c>
    </row>
    <row r="275" spans="1:21" ht="19.899999999999999" customHeight="1" thickBot="1" x14ac:dyDescent="0.25">
      <c r="A275" s="744"/>
      <c r="B275" s="784"/>
      <c r="C275" s="786"/>
      <c r="D275" s="80" t="s">
        <v>53</v>
      </c>
      <c r="E275" s="84"/>
      <c r="F275" s="85"/>
      <c r="G275" s="177"/>
      <c r="H275" s="180" t="str">
        <f>IF($C274="","",IF(OR($E275="DNF",$F275="DNF",$G275="DNF"),"DNF",IF(OR($E275="NP",$F275="NP",$G275="NP"),"NP",IF(ISERROR(MEDIAN($E275:$G275)),"DNF",IF(COUNT($E275:$G275)&lt;3,MAX($E275:$G275),MEDIAN($E275:$G275))))))</f>
        <v/>
      </c>
      <c r="I275" s="91"/>
      <c r="J275" s="92"/>
      <c r="K275" s="92"/>
      <c r="L275" s="92"/>
      <c r="M275" s="92"/>
      <c r="N275" s="92"/>
      <c r="O275" s="92"/>
      <c r="P275" s="92"/>
      <c r="Q275" s="93"/>
      <c r="R275" s="108" t="str">
        <f t="shared" si="8"/>
        <v/>
      </c>
      <c r="S275" s="759"/>
      <c r="T275" s="718"/>
      <c r="U275" s="718"/>
    </row>
    <row r="276" spans="1:21" ht="19.899999999999999" customHeight="1" x14ac:dyDescent="0.2">
      <c r="A276" s="744" t="str">
        <f>IF('Start - jaro'!Q19="","","x")</f>
        <v/>
      </c>
      <c r="B276" s="787">
        <v>89</v>
      </c>
      <c r="C276" s="788" t="str">
        <f>IF('Start - jaro'!O19="","",'Start - jaro'!O19)</f>
        <v/>
      </c>
      <c r="D276" s="79" t="s">
        <v>52</v>
      </c>
      <c r="E276" s="82"/>
      <c r="F276" s="83"/>
      <c r="G276" s="173"/>
      <c r="H276" s="179" t="str">
        <f>IF($C276="","",IF(OR($E276="DNF",$F276="DNF",$G276="DNF"),"DNF",IF(OR($E276="NP",$F276="NP",$G276="NP"),"NP",IF(ISERROR(MEDIAN($E276:$G276)),"DNF",IF(COUNT($E276:$G276)&lt;3,MAX($E276:$G276),MEDIAN($E276:$G276))))))</f>
        <v/>
      </c>
      <c r="I276" s="88"/>
      <c r="J276" s="89"/>
      <c r="K276" s="89"/>
      <c r="L276" s="89"/>
      <c r="M276" s="89"/>
      <c r="N276" s="89"/>
      <c r="O276" s="89"/>
      <c r="P276" s="89"/>
      <c r="Q276" s="90"/>
      <c r="R276" s="107" t="str">
        <f t="shared" si="8"/>
        <v/>
      </c>
      <c r="S276" s="758" t="str">
        <f>IF(C276="x","x",IF(C276="","",IF(OR(T276="NP",T276="DNF"),IF(T276="NP",MAX(T$12:T$309)+COUNTIF((T$12:T$309),MAX(T$12:T$309)),MAX(T$12:T$309)+COUNTIF((T$12:T$309),MAX(T$12:T$309))+COUNTIF((T$12:T$309),"NP")),T276)))</f>
        <v/>
      </c>
      <c r="T276" s="718" t="str">
        <f>IF(A276="x","x",IF(C276="","",IF(OR(U276="NP",U276="DNF"),U276,RANK(U276,U$12:U$309,1))))</f>
        <v/>
      </c>
      <c r="U276" s="718" t="str">
        <f>IF(A276="x","x",IF(C276="","",IF(OR(AND(R276="NP",R277="NP"),AND(R276="DNF",R277="DNF")),R276,IF(AND(R276="NP",R277="DNF"),R276,IF(AND(R276="DNF",R277="NP"),R277,MIN(R276,R277))))))</f>
        <v/>
      </c>
    </row>
    <row r="277" spans="1:21" ht="19.899999999999999" customHeight="1" thickBot="1" x14ac:dyDescent="0.25">
      <c r="A277" s="744"/>
      <c r="B277" s="784"/>
      <c r="C277" s="786"/>
      <c r="D277" s="80" t="s">
        <v>53</v>
      </c>
      <c r="E277" s="84"/>
      <c r="F277" s="85"/>
      <c r="G277" s="177"/>
      <c r="H277" s="180" t="str">
        <f>IF($C276="","",IF(OR($E277="DNF",$F277="DNF",$G277="DNF"),"DNF",IF(OR($E277="NP",$F277="NP",$G277="NP"),"NP",IF(ISERROR(MEDIAN($E277:$G277)),"DNF",IF(COUNT($E277:$G277)&lt;3,MAX($E277:$G277),MEDIAN($E277:$G277))))))</f>
        <v/>
      </c>
      <c r="I277" s="91"/>
      <c r="J277" s="92"/>
      <c r="K277" s="92"/>
      <c r="L277" s="92"/>
      <c r="M277" s="92"/>
      <c r="N277" s="92"/>
      <c r="O277" s="92"/>
      <c r="P277" s="92"/>
      <c r="Q277" s="93"/>
      <c r="R277" s="108" t="str">
        <f t="shared" si="8"/>
        <v/>
      </c>
      <c r="S277" s="759"/>
      <c r="T277" s="718"/>
      <c r="U277" s="718"/>
    </row>
    <row r="278" spans="1:21" ht="19.899999999999999" customHeight="1" x14ac:dyDescent="0.2">
      <c r="A278" s="744" t="str">
        <f>IF('Start - jaro'!Q20="","","x")</f>
        <v/>
      </c>
      <c r="B278" s="783">
        <v>90</v>
      </c>
      <c r="C278" s="785" t="str">
        <f>IF('Start - jaro'!O20="","",'Start - jaro'!O20)</f>
        <v/>
      </c>
      <c r="D278" s="81" t="s">
        <v>52</v>
      </c>
      <c r="E278" s="86"/>
      <c r="F278" s="87"/>
      <c r="G278" s="178"/>
      <c r="H278" s="179" t="str">
        <f>IF($C278="","",IF(OR($E278="DNF",$F278="DNF",$G278="DNF"),"DNF",IF(OR($E278="NP",$F278="NP",$G278="NP"),"NP",IF(ISERROR(MEDIAN($E278:$G278)),"DNF",IF(COUNT($E278:$G278)&lt;3,MAX($E278:$G278),MEDIAN($E278:$G278))))))</f>
        <v/>
      </c>
      <c r="I278" s="94"/>
      <c r="J278" s="95"/>
      <c r="K278" s="95"/>
      <c r="L278" s="95"/>
      <c r="M278" s="95"/>
      <c r="N278" s="95"/>
      <c r="O278" s="95"/>
      <c r="P278" s="95"/>
      <c r="Q278" s="96"/>
      <c r="R278" s="107" t="str">
        <f t="shared" si="8"/>
        <v/>
      </c>
      <c r="S278" s="758" t="str">
        <f>IF(C278="x","x",IF(C278="","",IF(OR(T278="NP",T278="DNF"),IF(T278="NP",MAX(T$12:T$309)+COUNTIF((T$12:T$309),MAX(T$12:T$309)),MAX(T$12:T$309)+COUNTIF((T$12:T$309),MAX(T$12:T$309))+COUNTIF((T$12:T$309),"NP")),T278)))</f>
        <v/>
      </c>
      <c r="T278" s="718" t="str">
        <f>IF(A278="x","x",IF(C278="","",IF(OR(U278="NP",U278="DNF"),U278,RANK(U278,U$12:U$309,1))))</f>
        <v/>
      </c>
      <c r="U278" s="718" t="str">
        <f>IF(A278="x","x",IF(C278="","",IF(OR(AND(R278="NP",R279="NP"),AND(R278="DNF",R279="DNF")),R278,IF(AND(R278="NP",R279="DNF"),R278,IF(AND(R278="DNF",R279="NP"),R279,MIN(R278,R279))))))</f>
        <v/>
      </c>
    </row>
    <row r="279" spans="1:21" ht="19.899999999999999" customHeight="1" thickBot="1" x14ac:dyDescent="0.25">
      <c r="A279" s="744"/>
      <c r="B279" s="784"/>
      <c r="C279" s="786"/>
      <c r="D279" s="80" t="s">
        <v>53</v>
      </c>
      <c r="E279" s="84"/>
      <c r="F279" s="85"/>
      <c r="G279" s="177"/>
      <c r="H279" s="180" t="str">
        <f>IF($C278="","",IF(OR($E279="DNF",$F279="DNF",$G279="DNF"),"DNF",IF(OR($E279="NP",$F279="NP",$G279="NP"),"NP",IF(ISERROR(MEDIAN($E279:$G279)),"DNF",IF(COUNT($E279:$G279)&lt;3,MAX($E279:$G279),MEDIAN($E279:$G279))))))</f>
        <v/>
      </c>
      <c r="I279" s="91"/>
      <c r="J279" s="92"/>
      <c r="K279" s="92"/>
      <c r="L279" s="92"/>
      <c r="M279" s="92"/>
      <c r="N279" s="92"/>
      <c r="O279" s="92"/>
      <c r="P279" s="92"/>
      <c r="Q279" s="93"/>
      <c r="R279" s="108" t="str">
        <f t="shared" si="8"/>
        <v/>
      </c>
      <c r="S279" s="759"/>
      <c r="T279" s="718"/>
      <c r="U279" s="718"/>
    </row>
    <row r="280" spans="1:21" ht="15" customHeight="1" x14ac:dyDescent="0.2">
      <c r="B280" s="745" t="s">
        <v>32</v>
      </c>
      <c r="C280" s="746"/>
      <c r="D280" s="746"/>
      <c r="E280" s="746"/>
      <c r="F280" s="746"/>
      <c r="G280" s="746"/>
      <c r="H280" s="746"/>
      <c r="I280" s="746"/>
      <c r="J280" s="746"/>
      <c r="K280" s="746"/>
      <c r="L280" s="746"/>
      <c r="M280" s="746"/>
      <c r="N280" s="746"/>
      <c r="O280" s="749"/>
      <c r="P280" s="749"/>
      <c r="Q280" s="749"/>
      <c r="R280" s="749"/>
      <c r="S280" s="750"/>
    </row>
    <row r="281" spans="1:21" ht="15" customHeight="1" x14ac:dyDescent="0.2">
      <c r="B281" s="747"/>
      <c r="C281" s="748"/>
      <c r="D281" s="748"/>
      <c r="E281" s="748"/>
      <c r="F281" s="748"/>
      <c r="G281" s="748"/>
      <c r="H281" s="748"/>
      <c r="I281" s="748"/>
      <c r="J281" s="748"/>
      <c r="K281" s="748"/>
      <c r="L281" s="748"/>
      <c r="M281" s="748"/>
      <c r="N281" s="748"/>
      <c r="O281" s="751"/>
      <c r="P281" s="751"/>
      <c r="Q281" s="751"/>
      <c r="R281" s="751"/>
      <c r="S281" s="752"/>
    </row>
    <row r="282" spans="1:21" ht="15" customHeight="1" x14ac:dyDescent="0.2">
      <c r="B282" s="747"/>
      <c r="C282" s="748"/>
      <c r="D282" s="748"/>
      <c r="E282" s="748"/>
      <c r="F282" s="748"/>
      <c r="G282" s="748"/>
      <c r="H282" s="748"/>
      <c r="I282" s="748"/>
      <c r="J282" s="748"/>
      <c r="K282" s="748"/>
      <c r="L282" s="748"/>
      <c r="M282" s="748"/>
      <c r="N282" s="748"/>
      <c r="O282" s="751"/>
      <c r="P282" s="751"/>
      <c r="Q282" s="751"/>
      <c r="R282" s="751"/>
      <c r="S282" s="752"/>
    </row>
    <row r="283" spans="1:21" ht="19.899999999999999" customHeight="1" thickBot="1" x14ac:dyDescent="0.25">
      <c r="B283" s="825" t="s">
        <v>97</v>
      </c>
      <c r="C283" s="826"/>
      <c r="D283" s="826"/>
      <c r="E283" s="826"/>
      <c r="F283" s="826"/>
      <c r="G283" s="826"/>
      <c r="H283" s="826"/>
      <c r="I283" s="826"/>
      <c r="J283" s="826"/>
      <c r="K283" s="826"/>
      <c r="L283" s="826"/>
      <c r="M283" s="826"/>
      <c r="N283" s="827"/>
      <c r="O283" s="817"/>
      <c r="P283" s="817"/>
      <c r="Q283" s="817"/>
      <c r="R283" s="817"/>
      <c r="S283" s="818"/>
    </row>
    <row r="284" spans="1:21" ht="15" customHeight="1" x14ac:dyDescent="0.2">
      <c r="B284" s="828" t="s">
        <v>31</v>
      </c>
      <c r="C284" s="829"/>
      <c r="D284" s="830"/>
      <c r="E284" s="831" t="s">
        <v>33</v>
      </c>
      <c r="F284" s="832"/>
      <c r="G284" s="832"/>
      <c r="H284" s="769"/>
      <c r="I284" s="833" t="s">
        <v>71</v>
      </c>
      <c r="J284" s="834"/>
      <c r="K284" s="834"/>
      <c r="L284" s="834"/>
      <c r="M284" s="834"/>
      <c r="N284" s="834"/>
      <c r="O284" s="834"/>
      <c r="P284" s="834"/>
      <c r="Q284" s="835"/>
      <c r="R284" s="836" t="s">
        <v>35</v>
      </c>
      <c r="S284" s="837"/>
    </row>
    <row r="285" spans="1:21" ht="15" customHeight="1" x14ac:dyDescent="0.2">
      <c r="B285" s="732"/>
      <c r="C285" s="733"/>
      <c r="D285" s="734"/>
      <c r="E285" s="767"/>
      <c r="F285" s="832"/>
      <c r="G285" s="832"/>
      <c r="H285" s="769"/>
      <c r="I285" s="869" t="s">
        <v>72</v>
      </c>
      <c r="J285" s="873" t="s">
        <v>64</v>
      </c>
      <c r="K285" s="875" t="s">
        <v>61</v>
      </c>
      <c r="L285" s="871" t="s">
        <v>65</v>
      </c>
      <c r="M285" s="873" t="s">
        <v>66</v>
      </c>
      <c r="N285" s="871" t="s">
        <v>67</v>
      </c>
      <c r="O285" s="871" t="s">
        <v>62</v>
      </c>
      <c r="P285" s="871" t="s">
        <v>73</v>
      </c>
      <c r="Q285" s="871" t="s">
        <v>63</v>
      </c>
      <c r="R285" s="760"/>
      <c r="S285" s="719"/>
    </row>
    <row r="286" spans="1:21" ht="15" customHeight="1" x14ac:dyDescent="0.2">
      <c r="B286" s="732"/>
      <c r="C286" s="733"/>
      <c r="D286" s="734"/>
      <c r="E286" s="770"/>
      <c r="F286" s="771"/>
      <c r="G286" s="771"/>
      <c r="H286" s="772"/>
      <c r="I286" s="869"/>
      <c r="J286" s="873"/>
      <c r="K286" s="875"/>
      <c r="L286" s="871"/>
      <c r="M286" s="873"/>
      <c r="N286" s="871"/>
      <c r="O286" s="871"/>
      <c r="P286" s="871"/>
      <c r="Q286" s="871"/>
      <c r="R286" s="725" t="s">
        <v>43</v>
      </c>
      <c r="S286" s="727" t="s">
        <v>44</v>
      </c>
    </row>
    <row r="287" spans="1:21" ht="15" customHeight="1" x14ac:dyDescent="0.2">
      <c r="B287" s="853" t="str">
        <f>"KATEGORIE: "&amp;'Start - podzim'!$N$2</f>
        <v>KATEGORIE: STARŠÍ</v>
      </c>
      <c r="C287" s="854"/>
      <c r="D287" s="855"/>
      <c r="E287" s="725" t="s">
        <v>45</v>
      </c>
      <c r="F287" s="721" t="s">
        <v>46</v>
      </c>
      <c r="G287" s="721" t="s">
        <v>47</v>
      </c>
      <c r="H287" s="727" t="s">
        <v>48</v>
      </c>
      <c r="I287" s="869"/>
      <c r="J287" s="873"/>
      <c r="K287" s="875"/>
      <c r="L287" s="871"/>
      <c r="M287" s="873"/>
      <c r="N287" s="871"/>
      <c r="O287" s="871"/>
      <c r="P287" s="871"/>
      <c r="Q287" s="871"/>
      <c r="R287" s="725"/>
      <c r="S287" s="727"/>
    </row>
    <row r="288" spans="1:21" ht="15" customHeight="1" x14ac:dyDescent="0.2">
      <c r="B288" s="856"/>
      <c r="C288" s="857"/>
      <c r="D288" s="858"/>
      <c r="E288" s="725"/>
      <c r="F288" s="721"/>
      <c r="G288" s="721"/>
      <c r="H288" s="727"/>
      <c r="I288" s="869"/>
      <c r="J288" s="873"/>
      <c r="K288" s="875"/>
      <c r="L288" s="871"/>
      <c r="M288" s="873"/>
      <c r="N288" s="871"/>
      <c r="O288" s="871"/>
      <c r="P288" s="871"/>
      <c r="Q288" s="871"/>
      <c r="R288" s="725"/>
      <c r="S288" s="727"/>
    </row>
    <row r="289" spans="1:21" ht="16.899999999999999" customHeight="1" x14ac:dyDescent="0.2">
      <c r="B289" s="760" t="s">
        <v>49</v>
      </c>
      <c r="C289" s="762" t="s">
        <v>50</v>
      </c>
      <c r="D289" s="719" t="s">
        <v>51</v>
      </c>
      <c r="E289" s="725"/>
      <c r="F289" s="721"/>
      <c r="G289" s="721"/>
      <c r="H289" s="727"/>
      <c r="I289" s="869"/>
      <c r="J289" s="873"/>
      <c r="K289" s="875"/>
      <c r="L289" s="871"/>
      <c r="M289" s="873"/>
      <c r="N289" s="871"/>
      <c r="O289" s="871"/>
      <c r="P289" s="871"/>
      <c r="Q289" s="871"/>
      <c r="R289" s="725"/>
      <c r="S289" s="727"/>
    </row>
    <row r="290" spans="1:21" ht="16.899999999999999" customHeight="1" thickBot="1" x14ac:dyDescent="0.25">
      <c r="B290" s="761"/>
      <c r="C290" s="763"/>
      <c r="D290" s="720"/>
      <c r="E290" s="726"/>
      <c r="F290" s="722"/>
      <c r="G290" s="722"/>
      <c r="H290" s="728"/>
      <c r="I290" s="870"/>
      <c r="J290" s="874"/>
      <c r="K290" s="876"/>
      <c r="L290" s="872"/>
      <c r="M290" s="874"/>
      <c r="N290" s="872"/>
      <c r="O290" s="872"/>
      <c r="P290" s="872"/>
      <c r="Q290" s="872"/>
      <c r="R290" s="726"/>
      <c r="S290" s="728"/>
    </row>
    <row r="291" spans="1:21" ht="19.899999999999999" customHeight="1" x14ac:dyDescent="0.2">
      <c r="A291" s="744" t="str">
        <f>IF('Start - jaro'!Q21="","","x")</f>
        <v/>
      </c>
      <c r="B291" s="787">
        <v>91</v>
      </c>
      <c r="C291" s="756" t="str">
        <f>IF('Start - jaro'!O21="","",'Start - jaro'!O21)</f>
        <v/>
      </c>
      <c r="D291" s="79" t="s">
        <v>52</v>
      </c>
      <c r="E291" s="82"/>
      <c r="F291" s="83"/>
      <c r="G291" s="173"/>
      <c r="H291" s="179" t="str">
        <f>IF($C291="","",IF(OR($E291="DNF",$F291="DNF",$G291="DNF"),"DNF",IF(OR($E291="NP",$F291="NP",$G291="NP"),"NP",IF(ISERROR(MEDIAN($E291:$G291)),"DNF",IF(COUNT($E291:$G291)&lt;3,MAX($E291:$G291),MEDIAN($E291:$G291))))))</f>
        <v/>
      </c>
      <c r="I291" s="88"/>
      <c r="J291" s="89"/>
      <c r="K291" s="89"/>
      <c r="L291" s="89"/>
      <c r="M291" s="89"/>
      <c r="N291" s="89"/>
      <c r="O291" s="89"/>
      <c r="P291" s="89"/>
      <c r="Q291" s="90"/>
      <c r="R291" s="107" t="str">
        <f t="shared" ref="R291:R310" si="9">IF(H291="","",IF(H291="NP","NP",IF(H291="DNF","DNF",SUM(I291:Q291)+H291)))</f>
        <v/>
      </c>
      <c r="S291" s="758" t="str">
        <f>IF(C291="x","x",IF(C291="","",IF(OR(T291="NP",T291="DNF"),IF(T291="NP",MAX(T$12:T$309)+COUNTIF((T$12:T$309),MAX(T$12:T$309)),MAX(T$12:T$309)+COUNTIF((T$12:T$309),MAX(T$12:T$309))+COUNTIF((T$12:T$309),"NP")),T291)))</f>
        <v/>
      </c>
      <c r="T291" s="718" t="str">
        <f>IF(A291="x","x",IF(C291="","",IF(OR(U291="NP",U291="DNF"),U291,RANK(U291,U$12:U$309,1))))</f>
        <v/>
      </c>
      <c r="U291" s="718" t="str">
        <f>IF(A291="x","x",IF(C291="","",IF(OR(AND(R291="NP",R292="NP"),AND(R291="DNF",R292="DNF")),R291,IF(AND(R291="NP",R292="DNF"),R291,IF(AND(R291="DNF",R292="NP"),R292,MIN(R291,R292))))))</f>
        <v/>
      </c>
    </row>
    <row r="292" spans="1:21" ht="19.899999999999999" customHeight="1" thickBot="1" x14ac:dyDescent="0.25">
      <c r="A292" s="744"/>
      <c r="B292" s="784"/>
      <c r="C292" s="757"/>
      <c r="D292" s="80" t="s">
        <v>53</v>
      </c>
      <c r="E292" s="84"/>
      <c r="F292" s="85"/>
      <c r="G292" s="177"/>
      <c r="H292" s="180" t="str">
        <f>IF($C291="","",IF(OR($E292="DNF",$F292="DNF",$G292="DNF"),"DNF",IF(OR($E292="NP",$F292="NP",$G292="NP"),"NP",IF(ISERROR(MEDIAN($E292:$G292)),"DNF",IF(COUNT($E292:$G292)&lt;3,MAX($E292:$G292),MEDIAN($E292:$G292))))))</f>
        <v/>
      </c>
      <c r="I292" s="91"/>
      <c r="J292" s="92"/>
      <c r="K292" s="92"/>
      <c r="L292" s="92"/>
      <c r="M292" s="92"/>
      <c r="N292" s="92"/>
      <c r="O292" s="92"/>
      <c r="P292" s="92"/>
      <c r="Q292" s="93"/>
      <c r="R292" s="108" t="str">
        <f t="shared" si="9"/>
        <v/>
      </c>
      <c r="S292" s="759"/>
      <c r="T292" s="718"/>
      <c r="U292" s="718"/>
    </row>
    <row r="293" spans="1:21" ht="19.899999999999999" customHeight="1" x14ac:dyDescent="0.2">
      <c r="A293" s="744" t="str">
        <f>IF('Start - jaro'!Q22="","","x")</f>
        <v/>
      </c>
      <c r="B293" s="787">
        <v>92</v>
      </c>
      <c r="C293" s="788" t="str">
        <f>IF('Start - jaro'!O22="","",'Start - jaro'!O22)</f>
        <v/>
      </c>
      <c r="D293" s="79" t="s">
        <v>52</v>
      </c>
      <c r="E293" s="82"/>
      <c r="F293" s="83"/>
      <c r="G293" s="173"/>
      <c r="H293" s="179" t="str">
        <f>IF($C293="","",IF(OR($E293="DNF",$F293="DNF",$G293="DNF"),"DNF",IF(OR($E293="NP",$F293="NP",$G293="NP"),"NP",IF(ISERROR(MEDIAN($E293:$G293)),"DNF",IF(COUNT($E293:$G293)&lt;3,MAX($E293:$G293),MEDIAN($E293:$G293))))))</f>
        <v/>
      </c>
      <c r="I293" s="88"/>
      <c r="J293" s="89"/>
      <c r="K293" s="89"/>
      <c r="L293" s="89"/>
      <c r="M293" s="89"/>
      <c r="N293" s="89"/>
      <c r="O293" s="89"/>
      <c r="P293" s="89"/>
      <c r="Q293" s="90"/>
      <c r="R293" s="107" t="str">
        <f t="shared" si="9"/>
        <v/>
      </c>
      <c r="S293" s="758" t="str">
        <f>IF(C293="x","x",IF(C293="","",IF(OR(T293="NP",T293="DNF"),IF(T293="NP",MAX(T$12:T$309)+COUNTIF((T$12:T$309),MAX(T$12:T$309)),MAX(T$12:T$309)+COUNTIF((T$12:T$309),MAX(T$12:T$309))+COUNTIF((T$12:T$309),"NP")),T293)))</f>
        <v/>
      </c>
      <c r="T293" s="718" t="str">
        <f>IF(A293="x","x",IF(C293="","",IF(OR(U293="NP",U293="DNF"),U293,RANK(U293,U$12:U$309,1))))</f>
        <v/>
      </c>
      <c r="U293" s="718" t="str">
        <f>IF(A293="x","x",IF(C293="","",IF(OR(AND(R293="NP",R294="NP"),AND(R293="DNF",R294="DNF")),R293,IF(AND(R293="NP",R294="DNF"),R293,IF(AND(R293="DNF",R294="NP"),R294,MIN(R293,R294))))))</f>
        <v/>
      </c>
    </row>
    <row r="294" spans="1:21" ht="19.899999999999999" customHeight="1" thickBot="1" x14ac:dyDescent="0.25">
      <c r="A294" s="744"/>
      <c r="B294" s="784"/>
      <c r="C294" s="786"/>
      <c r="D294" s="80" t="s">
        <v>53</v>
      </c>
      <c r="E294" s="84"/>
      <c r="F294" s="85"/>
      <c r="G294" s="177"/>
      <c r="H294" s="180" t="str">
        <f>IF($C293="","",IF(OR($E294="DNF",$F294="DNF",$G294="DNF"),"DNF",IF(OR($E294="NP",$F294="NP",$G294="NP"),"NP",IF(ISERROR(MEDIAN($E294:$G294)),"DNF",IF(COUNT($E294:$G294)&lt;3,MAX($E294:$G294),MEDIAN($E294:$G294))))))</f>
        <v/>
      </c>
      <c r="I294" s="91"/>
      <c r="J294" s="92"/>
      <c r="K294" s="92"/>
      <c r="L294" s="92"/>
      <c r="M294" s="92"/>
      <c r="N294" s="92"/>
      <c r="O294" s="92"/>
      <c r="P294" s="92"/>
      <c r="Q294" s="93"/>
      <c r="R294" s="108" t="str">
        <f t="shared" si="9"/>
        <v/>
      </c>
      <c r="S294" s="759"/>
      <c r="T294" s="718"/>
      <c r="U294" s="718"/>
    </row>
    <row r="295" spans="1:21" ht="19.899999999999999" customHeight="1" x14ac:dyDescent="0.2">
      <c r="A295" s="744" t="str">
        <f>IF('Start - jaro'!Q23="","","x")</f>
        <v/>
      </c>
      <c r="B295" s="787">
        <v>93</v>
      </c>
      <c r="C295" s="788" t="str">
        <f>IF('Start - jaro'!O23="","",'Start - jaro'!O23)</f>
        <v/>
      </c>
      <c r="D295" s="79" t="s">
        <v>52</v>
      </c>
      <c r="E295" s="82"/>
      <c r="F295" s="83"/>
      <c r="G295" s="173"/>
      <c r="H295" s="179" t="str">
        <f>IF($C295="","",IF(OR($E295="DNF",$F295="DNF",$G295="DNF"),"DNF",IF(OR($E295="NP",$F295="NP",$G295="NP"),"NP",IF(ISERROR(MEDIAN($E295:$G295)),"DNF",IF(COUNT($E295:$G295)&lt;3,MAX($E295:$G295),MEDIAN($E295:$G295))))))</f>
        <v/>
      </c>
      <c r="I295" s="88"/>
      <c r="J295" s="89"/>
      <c r="K295" s="89"/>
      <c r="L295" s="89"/>
      <c r="M295" s="89"/>
      <c r="N295" s="89"/>
      <c r="O295" s="89"/>
      <c r="P295" s="89"/>
      <c r="Q295" s="90"/>
      <c r="R295" s="107" t="str">
        <f t="shared" si="9"/>
        <v/>
      </c>
      <c r="S295" s="758" t="str">
        <f>IF(C295="x","x",IF(C295="","",IF(OR(T295="NP",T295="DNF"),IF(T295="NP",MAX(T$12:T$309)+COUNTIF((T$12:T$309),MAX(T$12:T$309)),MAX(T$12:T$309)+COUNTIF((T$12:T$309),MAX(T$12:T$309))+COUNTIF((T$12:T$309),"NP")),T295)))</f>
        <v/>
      </c>
      <c r="T295" s="718" t="str">
        <f>IF(A295="x","x",IF(C295="","",IF(OR(U295="NP",U295="DNF"),U295,RANK(U295,U$12:U$309,1))))</f>
        <v/>
      </c>
      <c r="U295" s="718" t="str">
        <f>IF(A295="x","x",IF(C295="","",IF(OR(AND(R295="NP",R296="NP"),AND(R295="DNF",R296="DNF")),R295,IF(AND(R295="NP",R296="DNF"),R295,IF(AND(R295="DNF",R296="NP"),R296,MIN(R295,R296))))))</f>
        <v/>
      </c>
    </row>
    <row r="296" spans="1:21" ht="19.899999999999999" customHeight="1" thickBot="1" x14ac:dyDescent="0.25">
      <c r="A296" s="744"/>
      <c r="B296" s="784"/>
      <c r="C296" s="786"/>
      <c r="D296" s="80" t="s">
        <v>53</v>
      </c>
      <c r="E296" s="84"/>
      <c r="F296" s="85"/>
      <c r="G296" s="177"/>
      <c r="H296" s="180" t="str">
        <f>IF($C295="","",IF(OR($E296="DNF",$F296="DNF",$G296="DNF"),"DNF",IF(OR($E296="NP",$F296="NP",$G296="NP"),"NP",IF(ISERROR(MEDIAN($E296:$G296)),"DNF",IF(COUNT($E296:$G296)&lt;3,MAX($E296:$G296),MEDIAN($E296:$G296))))))</f>
        <v/>
      </c>
      <c r="I296" s="91"/>
      <c r="J296" s="92"/>
      <c r="K296" s="92"/>
      <c r="L296" s="92"/>
      <c r="M296" s="92"/>
      <c r="N296" s="92"/>
      <c r="O296" s="92"/>
      <c r="P296" s="92"/>
      <c r="Q296" s="93"/>
      <c r="R296" s="108" t="str">
        <f t="shared" si="9"/>
        <v/>
      </c>
      <c r="S296" s="759"/>
      <c r="T296" s="718"/>
      <c r="U296" s="718"/>
    </row>
    <row r="297" spans="1:21" ht="19.899999999999999" customHeight="1" x14ac:dyDescent="0.2">
      <c r="A297" s="744" t="str">
        <f>IF('Start - jaro'!Q24="","","x")</f>
        <v/>
      </c>
      <c r="B297" s="787">
        <v>94</v>
      </c>
      <c r="C297" s="788" t="str">
        <f>IF('Start - jaro'!O24="","",'Start - jaro'!O24)</f>
        <v/>
      </c>
      <c r="D297" s="79" t="s">
        <v>52</v>
      </c>
      <c r="E297" s="82"/>
      <c r="F297" s="83"/>
      <c r="G297" s="173"/>
      <c r="H297" s="179" t="str">
        <f>IF($C297="","",IF(OR($E297="DNF",$F297="DNF",$G297="DNF"),"DNF",IF(OR($E297="NP",$F297="NP",$G297="NP"),"NP",IF(ISERROR(MEDIAN($E297:$G297)),"DNF",IF(COUNT($E297:$G297)&lt;3,MAX($E297:$G297),MEDIAN($E297:$G297))))))</f>
        <v/>
      </c>
      <c r="I297" s="88"/>
      <c r="J297" s="89"/>
      <c r="K297" s="89"/>
      <c r="L297" s="89"/>
      <c r="M297" s="89"/>
      <c r="N297" s="89"/>
      <c r="O297" s="89"/>
      <c r="P297" s="89"/>
      <c r="Q297" s="90"/>
      <c r="R297" s="107" t="str">
        <f t="shared" si="9"/>
        <v/>
      </c>
      <c r="S297" s="758" t="str">
        <f>IF(C297="x","x",IF(C297="","",IF(OR(T297="NP",T297="DNF"),IF(T297="NP",MAX(T$12:T$309)+COUNTIF((T$12:T$309),MAX(T$12:T$309)),MAX(T$12:T$309)+COUNTIF((T$12:T$309),MAX(T$12:T$309))+COUNTIF((T$12:T$309),"NP")),T297)))</f>
        <v/>
      </c>
      <c r="T297" s="718" t="str">
        <f>IF(A297="x","x",IF(C297="","",IF(OR(U297="NP",U297="DNF"),U297,RANK(U297,U$12:U$309,1))))</f>
        <v/>
      </c>
      <c r="U297" s="718" t="str">
        <f>IF(A297="x","x",IF(C297="","",IF(OR(AND(R297="NP",R298="NP"),AND(R297="DNF",R298="DNF")),R297,IF(AND(R297="NP",R298="DNF"),R297,IF(AND(R297="DNF",R298="NP"),R298,MIN(R297,R298))))))</f>
        <v/>
      </c>
    </row>
    <row r="298" spans="1:21" ht="19.899999999999999" customHeight="1" thickBot="1" x14ac:dyDescent="0.25">
      <c r="A298" s="744"/>
      <c r="B298" s="784"/>
      <c r="C298" s="786"/>
      <c r="D298" s="80" t="s">
        <v>53</v>
      </c>
      <c r="E298" s="84"/>
      <c r="F298" s="85"/>
      <c r="G298" s="177"/>
      <c r="H298" s="180" t="str">
        <f>IF($C297="","",IF(OR($E298="DNF",$F298="DNF",$G298="DNF"),"DNF",IF(OR($E298="NP",$F298="NP",$G298="NP"),"NP",IF(ISERROR(MEDIAN($E298:$G298)),"DNF",IF(COUNT($E298:$G298)&lt;3,MAX($E298:$G298),MEDIAN($E298:$G298))))))</f>
        <v/>
      </c>
      <c r="I298" s="91"/>
      <c r="J298" s="92"/>
      <c r="K298" s="92"/>
      <c r="L298" s="92"/>
      <c r="M298" s="92"/>
      <c r="N298" s="92"/>
      <c r="O298" s="92"/>
      <c r="P298" s="92"/>
      <c r="Q298" s="93"/>
      <c r="R298" s="108" t="str">
        <f t="shared" si="9"/>
        <v/>
      </c>
      <c r="S298" s="759"/>
      <c r="T298" s="718"/>
      <c r="U298" s="718"/>
    </row>
    <row r="299" spans="1:21" ht="19.899999999999999" customHeight="1" x14ac:dyDescent="0.2">
      <c r="A299" s="744" t="str">
        <f>IF('Start - jaro'!Q25="","","x")</f>
        <v/>
      </c>
      <c r="B299" s="787">
        <v>95</v>
      </c>
      <c r="C299" s="788" t="str">
        <f>IF('Start - jaro'!O25="","",'Start - jaro'!O25)</f>
        <v/>
      </c>
      <c r="D299" s="79" t="s">
        <v>52</v>
      </c>
      <c r="E299" s="82"/>
      <c r="F299" s="83"/>
      <c r="G299" s="173"/>
      <c r="H299" s="179" t="str">
        <f>IF($C299="","",IF(OR($E299="DNF",$F299="DNF",$G299="DNF"),"DNF",IF(OR($E299="NP",$F299="NP",$G299="NP"),"NP",IF(ISERROR(MEDIAN($E299:$G299)),"DNF",IF(COUNT($E299:$G299)&lt;3,MAX($E299:$G299),MEDIAN($E299:$G299))))))</f>
        <v/>
      </c>
      <c r="I299" s="88"/>
      <c r="J299" s="89"/>
      <c r="K299" s="89"/>
      <c r="L299" s="89"/>
      <c r="M299" s="89"/>
      <c r="N299" s="89"/>
      <c r="O299" s="89"/>
      <c r="P299" s="89"/>
      <c r="Q299" s="90"/>
      <c r="R299" s="107" t="str">
        <f t="shared" si="9"/>
        <v/>
      </c>
      <c r="S299" s="758" t="str">
        <f>IF(C299="x","x",IF(C299="","",IF(OR(T299="NP",T299="DNF"),IF(T299="NP",MAX(T$12:T$309)+COUNTIF((T$12:T$309),MAX(T$12:T$309)),MAX(T$12:T$309)+COUNTIF((T$12:T$309),MAX(T$12:T$309))+COUNTIF((T$12:T$309),"NP")),T299)))</f>
        <v/>
      </c>
      <c r="T299" s="718" t="str">
        <f>IF(A299="x","x",IF(C299="","",IF(OR(U299="NP",U299="DNF"),U299,RANK(U299,U$12:U$309,1))))</f>
        <v/>
      </c>
      <c r="U299" s="718" t="str">
        <f>IF(A299="x","x",IF(C299="","",IF(OR(AND(R299="NP",R300="NP"),AND(R299="DNF",R300="DNF")),R299,IF(AND(R299="NP",R300="DNF"),R299,IF(AND(R299="DNF",R300="NP"),R300,MIN(R299,R300))))))</f>
        <v/>
      </c>
    </row>
    <row r="300" spans="1:21" ht="19.899999999999999" customHeight="1" thickBot="1" x14ac:dyDescent="0.25">
      <c r="A300" s="744"/>
      <c r="B300" s="784"/>
      <c r="C300" s="786"/>
      <c r="D300" s="80" t="s">
        <v>53</v>
      </c>
      <c r="E300" s="84"/>
      <c r="F300" s="85"/>
      <c r="G300" s="177"/>
      <c r="H300" s="180" t="str">
        <f>IF($C299="","",IF(OR($E300="DNF",$F300="DNF",$G300="DNF"),"DNF",IF(OR($E300="NP",$F300="NP",$G300="NP"),"NP",IF(ISERROR(MEDIAN($E300:$G300)),"DNF",IF(COUNT($E300:$G300)&lt;3,MAX($E300:$G300),MEDIAN($E300:$G300))))))</f>
        <v/>
      </c>
      <c r="I300" s="91"/>
      <c r="J300" s="92"/>
      <c r="K300" s="92"/>
      <c r="L300" s="92"/>
      <c r="M300" s="92"/>
      <c r="N300" s="92"/>
      <c r="O300" s="92"/>
      <c r="P300" s="92"/>
      <c r="Q300" s="93"/>
      <c r="R300" s="108" t="str">
        <f t="shared" si="9"/>
        <v/>
      </c>
      <c r="S300" s="759"/>
      <c r="T300" s="718"/>
      <c r="U300" s="718"/>
    </row>
    <row r="301" spans="1:21" ht="19.899999999999999" customHeight="1" x14ac:dyDescent="0.2">
      <c r="A301" s="744" t="str">
        <f>IF('Start - jaro'!Q26="","","x")</f>
        <v/>
      </c>
      <c r="B301" s="787">
        <v>96</v>
      </c>
      <c r="C301" s="788" t="str">
        <f>IF('Start - jaro'!O26="","",'Start - jaro'!O26)</f>
        <v/>
      </c>
      <c r="D301" s="79" t="s">
        <v>52</v>
      </c>
      <c r="E301" s="82"/>
      <c r="F301" s="83"/>
      <c r="G301" s="173"/>
      <c r="H301" s="179" t="str">
        <f>IF($C301="","",IF(OR($E301="DNF",$F301="DNF",$G301="DNF"),"DNF",IF(OR($E301="NP",$F301="NP",$G301="NP"),"NP",IF(ISERROR(MEDIAN($E301:$G301)),"DNF",IF(COUNT($E301:$G301)&lt;3,MAX($E301:$G301),MEDIAN($E301:$G301))))))</f>
        <v/>
      </c>
      <c r="I301" s="88"/>
      <c r="J301" s="89"/>
      <c r="K301" s="89"/>
      <c r="L301" s="89"/>
      <c r="M301" s="89"/>
      <c r="N301" s="89"/>
      <c r="O301" s="89"/>
      <c r="P301" s="89"/>
      <c r="Q301" s="90"/>
      <c r="R301" s="107" t="str">
        <f t="shared" si="9"/>
        <v/>
      </c>
      <c r="S301" s="758" t="str">
        <f>IF(C301="x","x",IF(C301="","",IF(OR(T301="NP",T301="DNF"),IF(T301="NP",MAX(T$12:T$309)+COUNTIF((T$12:T$309),MAX(T$12:T$309)),MAX(T$12:T$309)+COUNTIF((T$12:T$309),MAX(T$12:T$309))+COUNTIF((T$12:T$309),"NP")),T301)))</f>
        <v/>
      </c>
      <c r="T301" s="718" t="str">
        <f>IF(A301="x","x",IF(C301="","",IF(OR(U301="NP",U301="DNF"),U301,RANK(U301,U$12:U$309,1))))</f>
        <v/>
      </c>
      <c r="U301" s="718" t="str">
        <f>IF(A301="x","x",IF(C301="","",IF(OR(AND(R301="NP",R302="NP"),AND(R301="DNF",R302="DNF")),R301,IF(AND(R301="NP",R302="DNF"),R301,IF(AND(R301="DNF",R302="NP"),R302,MIN(R301,R302))))))</f>
        <v/>
      </c>
    </row>
    <row r="302" spans="1:21" ht="19.899999999999999" customHeight="1" thickBot="1" x14ac:dyDescent="0.25">
      <c r="A302" s="744"/>
      <c r="B302" s="784"/>
      <c r="C302" s="786"/>
      <c r="D302" s="80" t="s">
        <v>53</v>
      </c>
      <c r="E302" s="84"/>
      <c r="F302" s="85"/>
      <c r="G302" s="177"/>
      <c r="H302" s="180" t="str">
        <f>IF($C301="","",IF(OR($E302="DNF",$F302="DNF",$G302="DNF"),"DNF",IF(OR($E302="NP",$F302="NP",$G302="NP"),"NP",IF(ISERROR(MEDIAN($E302:$G302)),"DNF",IF(COUNT($E302:$G302)&lt;3,MAX($E302:$G302),MEDIAN($E302:$G302))))))</f>
        <v/>
      </c>
      <c r="I302" s="91"/>
      <c r="J302" s="92"/>
      <c r="K302" s="92"/>
      <c r="L302" s="92"/>
      <c r="M302" s="92"/>
      <c r="N302" s="92"/>
      <c r="O302" s="92"/>
      <c r="P302" s="92"/>
      <c r="Q302" s="93"/>
      <c r="R302" s="108" t="str">
        <f t="shared" si="9"/>
        <v/>
      </c>
      <c r="S302" s="759"/>
      <c r="T302" s="718"/>
      <c r="U302" s="718"/>
    </row>
    <row r="303" spans="1:21" ht="19.899999999999999" customHeight="1" x14ac:dyDescent="0.2">
      <c r="A303" s="744" t="str">
        <f>IF('Start - jaro'!Q27="","","x")</f>
        <v/>
      </c>
      <c r="B303" s="787">
        <v>97</v>
      </c>
      <c r="C303" s="788" t="str">
        <f>IF('Start - jaro'!O27="","",'Start - jaro'!O27)</f>
        <v/>
      </c>
      <c r="D303" s="79" t="s">
        <v>52</v>
      </c>
      <c r="E303" s="82"/>
      <c r="F303" s="83"/>
      <c r="G303" s="173"/>
      <c r="H303" s="179" t="str">
        <f>IF($C303="","",IF(OR($E303="DNF",$F303="DNF",$G303="DNF"),"DNF",IF(OR($E303="NP",$F303="NP",$G303="NP"),"NP",IF(ISERROR(MEDIAN($E303:$G303)),"DNF",IF(COUNT($E303:$G303)&lt;3,MAX($E303:$G303),MEDIAN($E303:$G303))))))</f>
        <v/>
      </c>
      <c r="I303" s="88"/>
      <c r="J303" s="89"/>
      <c r="K303" s="89"/>
      <c r="L303" s="89"/>
      <c r="M303" s="89"/>
      <c r="N303" s="89"/>
      <c r="O303" s="89"/>
      <c r="P303" s="89"/>
      <c r="Q303" s="90"/>
      <c r="R303" s="107" t="str">
        <f t="shared" si="9"/>
        <v/>
      </c>
      <c r="S303" s="758" t="str">
        <f>IF(C303="x","x",IF(C303="","",IF(OR(T303="NP",T303="DNF"),IF(T303="NP",MAX(T$12:T$309)+COUNTIF((T$12:T$309),MAX(T$12:T$309)),MAX(T$12:T$309)+COUNTIF((T$12:T$309),MAX(T$12:T$309))+COUNTIF((T$12:T$309),"NP")),T303)))</f>
        <v/>
      </c>
      <c r="T303" s="718" t="str">
        <f>IF(A303="x","x",IF(C303="","",IF(OR(U303="NP",U303="DNF"),U303,RANK(U303,U$12:U$309,1))))</f>
        <v/>
      </c>
      <c r="U303" s="718" t="str">
        <f>IF(A303="x","x",IF(C303="","",IF(OR(AND(R303="NP",R304="NP"),AND(R303="DNF",R304="DNF")),R303,IF(AND(R303="NP",R304="DNF"),R303,IF(AND(R303="DNF",R304="NP"),R304,MIN(R303,R304))))))</f>
        <v/>
      </c>
    </row>
    <row r="304" spans="1:21" ht="19.899999999999999" customHeight="1" thickBot="1" x14ac:dyDescent="0.25">
      <c r="A304" s="744"/>
      <c r="B304" s="784"/>
      <c r="C304" s="786"/>
      <c r="D304" s="80" t="s">
        <v>53</v>
      </c>
      <c r="E304" s="84"/>
      <c r="F304" s="85"/>
      <c r="G304" s="177"/>
      <c r="H304" s="180" t="str">
        <f>IF($C303="","",IF(OR($E304="DNF",$F304="DNF",$G304="DNF"),"DNF",IF(OR($E304="NP",$F304="NP",$G304="NP"),"NP",IF(ISERROR(MEDIAN($E304:$G304)),"DNF",IF(COUNT($E304:$G304)&lt;3,MAX($E304:$G304),MEDIAN($E304:$G304))))))</f>
        <v/>
      </c>
      <c r="I304" s="91"/>
      <c r="J304" s="92"/>
      <c r="K304" s="92"/>
      <c r="L304" s="92"/>
      <c r="M304" s="92"/>
      <c r="N304" s="92"/>
      <c r="O304" s="92"/>
      <c r="P304" s="92"/>
      <c r="Q304" s="93"/>
      <c r="R304" s="108" t="str">
        <f t="shared" si="9"/>
        <v/>
      </c>
      <c r="S304" s="759"/>
      <c r="T304" s="718"/>
      <c r="U304" s="718"/>
    </row>
    <row r="305" spans="1:21" ht="19.899999999999999" customHeight="1" x14ac:dyDescent="0.2">
      <c r="A305" s="744" t="str">
        <f>IF('Start - jaro'!Q28="","","x")</f>
        <v/>
      </c>
      <c r="B305" s="787">
        <v>98</v>
      </c>
      <c r="C305" s="788" t="str">
        <f>IF('Start - jaro'!O28="","",'Start - jaro'!O28)</f>
        <v/>
      </c>
      <c r="D305" s="79" t="s">
        <v>52</v>
      </c>
      <c r="E305" s="82"/>
      <c r="F305" s="83"/>
      <c r="G305" s="173"/>
      <c r="H305" s="179" t="str">
        <f>IF($C305="","",IF(OR($E305="DNF",$F305="DNF",$G305="DNF"),"DNF",IF(OR($E305="NP",$F305="NP",$G305="NP"),"NP",IF(ISERROR(MEDIAN($E305:$G305)),"DNF",IF(COUNT($E305:$G305)&lt;3,MAX($E305:$G305),MEDIAN($E305:$G305))))))</f>
        <v/>
      </c>
      <c r="I305" s="88"/>
      <c r="J305" s="89"/>
      <c r="K305" s="89"/>
      <c r="L305" s="89"/>
      <c r="M305" s="89"/>
      <c r="N305" s="89"/>
      <c r="O305" s="89"/>
      <c r="P305" s="89"/>
      <c r="Q305" s="90"/>
      <c r="R305" s="107" t="str">
        <f t="shared" si="9"/>
        <v/>
      </c>
      <c r="S305" s="758" t="str">
        <f>IF(C305="x","x",IF(C305="","",IF(OR(T305="NP",T305="DNF"),IF(T305="NP",MAX(T$12:T$309)+COUNTIF((T$12:T$309),MAX(T$12:T$309)),MAX(T$12:T$309)+COUNTIF((T$12:T$309),MAX(T$12:T$309))+COUNTIF((T$12:T$309),"NP")),T305)))</f>
        <v/>
      </c>
      <c r="T305" s="718" t="str">
        <f>IF(A305="x","x",IF(C305="","",IF(OR(U305="NP",U305="DNF"),U305,RANK(U305,U$12:U$309,1))))</f>
        <v/>
      </c>
      <c r="U305" s="718" t="str">
        <f>IF(A305="x","x",IF(C305="","",IF(OR(AND(R305="NP",R306="NP"),AND(R305="DNF",R306="DNF")),R305,IF(AND(R305="NP",R306="DNF"),R305,IF(AND(R305="DNF",R306="NP"),R306,MIN(R305,R306))))))</f>
        <v/>
      </c>
    </row>
    <row r="306" spans="1:21" ht="19.899999999999999" customHeight="1" thickBot="1" x14ac:dyDescent="0.25">
      <c r="A306" s="744"/>
      <c r="B306" s="784"/>
      <c r="C306" s="786"/>
      <c r="D306" s="80" t="s">
        <v>53</v>
      </c>
      <c r="E306" s="84"/>
      <c r="F306" s="85"/>
      <c r="G306" s="177"/>
      <c r="H306" s="180" t="str">
        <f>IF($C305="","",IF(OR($E306="DNF",$F306="DNF",$G306="DNF"),"DNF",IF(OR($E306="NP",$F306="NP",$G306="NP"),"NP",IF(ISERROR(MEDIAN($E306:$G306)),"DNF",IF(COUNT($E306:$G306)&lt;3,MAX($E306:$G306),MEDIAN($E306:$G306))))))</f>
        <v/>
      </c>
      <c r="I306" s="91"/>
      <c r="J306" s="92"/>
      <c r="K306" s="92"/>
      <c r="L306" s="92"/>
      <c r="M306" s="92"/>
      <c r="N306" s="92"/>
      <c r="O306" s="92"/>
      <c r="P306" s="92"/>
      <c r="Q306" s="93"/>
      <c r="R306" s="108" t="str">
        <f t="shared" si="9"/>
        <v/>
      </c>
      <c r="S306" s="759"/>
      <c r="T306" s="718"/>
      <c r="U306" s="718"/>
    </row>
    <row r="307" spans="1:21" ht="19.899999999999999" customHeight="1" x14ac:dyDescent="0.2">
      <c r="A307" s="744" t="str">
        <f>IF('Start - jaro'!Q29="","","x")</f>
        <v/>
      </c>
      <c r="B307" s="787">
        <v>99</v>
      </c>
      <c r="C307" s="788" t="str">
        <f>IF('Start - jaro'!O29="","",'Start - jaro'!O29)</f>
        <v/>
      </c>
      <c r="D307" s="79" t="s">
        <v>52</v>
      </c>
      <c r="E307" s="82"/>
      <c r="F307" s="83"/>
      <c r="G307" s="173"/>
      <c r="H307" s="179" t="str">
        <f>IF($C307="","",IF(OR($E307="DNF",$F307="DNF",$G307="DNF"),"DNF",IF(OR($E307="NP",$F307="NP",$G307="NP"),"NP",IF(ISERROR(MEDIAN($E307:$G307)),"DNF",IF(COUNT($E307:$G307)&lt;3,MAX($E307:$G307),MEDIAN($E307:$G307))))))</f>
        <v/>
      </c>
      <c r="I307" s="88"/>
      <c r="J307" s="89"/>
      <c r="K307" s="89"/>
      <c r="L307" s="89"/>
      <c r="M307" s="89"/>
      <c r="N307" s="89"/>
      <c r="O307" s="89"/>
      <c r="P307" s="89"/>
      <c r="Q307" s="90"/>
      <c r="R307" s="107" t="str">
        <f t="shared" si="9"/>
        <v/>
      </c>
      <c r="S307" s="758" t="str">
        <f>IF(C307="x","x",IF(C307="","",IF(OR(T307="NP",T307="DNF"),IF(T307="NP",MAX(T$12:T$309)+COUNTIF((T$12:T$309),MAX(T$12:T$309)),MAX(T$12:T$309)+COUNTIF((T$12:T$309),MAX(T$12:T$309))+COUNTIF((T$12:T$309),"NP")),T307)))</f>
        <v/>
      </c>
      <c r="T307" s="718" t="str">
        <f>IF(A307="x","x",IF(C307="","",IF(OR(U307="NP",U307="DNF"),U307,RANK(U307,U$12:U$309,1))))</f>
        <v/>
      </c>
      <c r="U307" s="718" t="str">
        <f>IF(A307="x","x",IF(C307="","",IF(OR(AND(R307="NP",R308="NP"),AND(R307="DNF",R308="DNF")),R307,IF(AND(R307="NP",R308="DNF"),R307,IF(AND(R307="DNF",R308="NP"),R308,MIN(R307,R308))))))</f>
        <v/>
      </c>
    </row>
    <row r="308" spans="1:21" ht="19.899999999999999" customHeight="1" thickBot="1" x14ac:dyDescent="0.25">
      <c r="A308" s="744"/>
      <c r="B308" s="784"/>
      <c r="C308" s="786"/>
      <c r="D308" s="80" t="s">
        <v>53</v>
      </c>
      <c r="E308" s="84"/>
      <c r="F308" s="85"/>
      <c r="G308" s="177"/>
      <c r="H308" s="180" t="str">
        <f>IF($C307="","",IF(OR($E308="DNF",$F308="DNF",$G308="DNF"),"DNF",IF(OR($E308="NP",$F308="NP",$G308="NP"),"NP",IF(ISERROR(MEDIAN($E308:$G308)),"DNF",IF(COUNT($E308:$G308)&lt;3,MAX($E308:$G308),MEDIAN($E308:$G308))))))</f>
        <v/>
      </c>
      <c r="I308" s="91"/>
      <c r="J308" s="92"/>
      <c r="K308" s="92"/>
      <c r="L308" s="92"/>
      <c r="M308" s="92"/>
      <c r="N308" s="92"/>
      <c r="O308" s="92"/>
      <c r="P308" s="92"/>
      <c r="Q308" s="93"/>
      <c r="R308" s="108" t="str">
        <f t="shared" si="9"/>
        <v/>
      </c>
      <c r="S308" s="759"/>
      <c r="T308" s="718"/>
      <c r="U308" s="718"/>
    </row>
    <row r="309" spans="1:21" ht="19.899999999999999" customHeight="1" x14ac:dyDescent="0.2">
      <c r="A309" s="744" t="str">
        <f>IF('Start - jaro'!Q30="","","x")</f>
        <v/>
      </c>
      <c r="B309" s="783">
        <v>100</v>
      </c>
      <c r="C309" s="785" t="str">
        <f>IF('Start - jaro'!O30="","",'Start - jaro'!O30)</f>
        <v/>
      </c>
      <c r="D309" s="81" t="s">
        <v>52</v>
      </c>
      <c r="E309" s="86"/>
      <c r="F309" s="87"/>
      <c r="G309" s="178"/>
      <c r="H309" s="179" t="str">
        <f>IF($C309="","",IF(OR($E309="DNF",$F309="DNF",$G309="DNF"),"DNF",IF(OR($E309="NP",$F309="NP",$G309="NP"),"NP",IF(ISERROR(MEDIAN($E309:$G309)),"DNF",IF(COUNT($E309:$G309)&lt;3,MAX($E309:$G309),MEDIAN($E309:$G309))))))</f>
        <v/>
      </c>
      <c r="I309" s="94"/>
      <c r="J309" s="95"/>
      <c r="K309" s="95"/>
      <c r="L309" s="95"/>
      <c r="M309" s="95"/>
      <c r="N309" s="95"/>
      <c r="O309" s="95"/>
      <c r="P309" s="95"/>
      <c r="Q309" s="96"/>
      <c r="R309" s="107" t="str">
        <f t="shared" si="9"/>
        <v/>
      </c>
      <c r="S309" s="758" t="str">
        <f>IF(C309="x","x",IF(C309="","",IF(OR(T309="NP",T309="DNF"),IF(T309="NP",MAX(T$12:T$309)+COUNTIF((T$12:T$309),MAX(T$12:T$309)),MAX(T$12:T$309)+COUNTIF((T$12:T$309),MAX(T$12:T$309))+COUNTIF((T$12:T$309),"NP")),T309)))</f>
        <v/>
      </c>
      <c r="T309" s="718" t="str">
        <f>IF(A309="x","x",IF(C309="","",IF(OR(U309="NP",U309="DNF"),U309,RANK(U309,U$12:U$309,1))))</f>
        <v/>
      </c>
      <c r="U309" s="718" t="str">
        <f>IF(A309="x","x",IF(C309="","",IF(OR(AND(R309="NP",R310="NP"),AND(R309="DNF",R310="DNF")),R309,IF(AND(R309="NP",R310="DNF"),R309,IF(AND(R309="DNF",R310="NP"),R310,MIN(R309,R310))))))</f>
        <v/>
      </c>
    </row>
    <row r="310" spans="1:21" ht="19.899999999999999" customHeight="1" thickBot="1" x14ac:dyDescent="0.25">
      <c r="A310" s="744"/>
      <c r="B310" s="784"/>
      <c r="C310" s="786"/>
      <c r="D310" s="80" t="s">
        <v>53</v>
      </c>
      <c r="E310" s="84"/>
      <c r="F310" s="85"/>
      <c r="G310" s="177"/>
      <c r="H310" s="180" t="str">
        <f>IF($C309="","",IF(OR($E310="DNF",$F310="DNF",$G310="DNF"),"DNF",IF(OR($E310="NP",$F310="NP",$G310="NP"),"NP",IF(ISERROR(MEDIAN($E310:$G310)),"DNF",IF(COUNT($E310:$G310)&lt;3,MAX($E310:$G310),MEDIAN($E310:$G310))))))</f>
        <v/>
      </c>
      <c r="I310" s="91"/>
      <c r="J310" s="92"/>
      <c r="K310" s="92"/>
      <c r="L310" s="92"/>
      <c r="M310" s="92"/>
      <c r="N310" s="92"/>
      <c r="O310" s="92"/>
      <c r="P310" s="92"/>
      <c r="Q310" s="93"/>
      <c r="R310" s="108" t="str">
        <f t="shared" si="9"/>
        <v/>
      </c>
      <c r="S310" s="759"/>
      <c r="T310" s="718"/>
      <c r="U310" s="718"/>
    </row>
  </sheetData>
  <sheetProtection password="CDBE" sheet="1" objects="1" scenarios="1"/>
  <mergeCells count="860">
    <mergeCell ref="U303:U304"/>
    <mergeCell ref="T305:T306"/>
    <mergeCell ref="U305:U306"/>
    <mergeCell ref="T307:T308"/>
    <mergeCell ref="U307:U308"/>
    <mergeCell ref="T309:T310"/>
    <mergeCell ref="U309:U310"/>
    <mergeCell ref="A307:A308"/>
    <mergeCell ref="B307:B308"/>
    <mergeCell ref="A309:A310"/>
    <mergeCell ref="B309:B310"/>
    <mergeCell ref="C309:C310"/>
    <mergeCell ref="S309:S310"/>
    <mergeCell ref="C307:C308"/>
    <mergeCell ref="S307:S308"/>
    <mergeCell ref="A305:A306"/>
    <mergeCell ref="B305:B306"/>
    <mergeCell ref="C305:C306"/>
    <mergeCell ref="S305:S306"/>
    <mergeCell ref="A303:A304"/>
    <mergeCell ref="B303:B304"/>
    <mergeCell ref="C303:C304"/>
    <mergeCell ref="S303:S304"/>
    <mergeCell ref="T303:T304"/>
    <mergeCell ref="U295:U296"/>
    <mergeCell ref="T297:T298"/>
    <mergeCell ref="U297:U298"/>
    <mergeCell ref="T299:T300"/>
    <mergeCell ref="U299:U300"/>
    <mergeCell ref="T301:T302"/>
    <mergeCell ref="U301:U302"/>
    <mergeCell ref="A299:A300"/>
    <mergeCell ref="B299:B300"/>
    <mergeCell ref="A301:A302"/>
    <mergeCell ref="B301:B302"/>
    <mergeCell ref="C301:C302"/>
    <mergeCell ref="S301:S302"/>
    <mergeCell ref="C299:C300"/>
    <mergeCell ref="S299:S300"/>
    <mergeCell ref="A297:A298"/>
    <mergeCell ref="B297:B298"/>
    <mergeCell ref="C297:C298"/>
    <mergeCell ref="S297:S298"/>
    <mergeCell ref="A295:A296"/>
    <mergeCell ref="B295:B296"/>
    <mergeCell ref="C295:C296"/>
    <mergeCell ref="S295:S296"/>
    <mergeCell ref="T295:T296"/>
    <mergeCell ref="G287:G290"/>
    <mergeCell ref="B280:N282"/>
    <mergeCell ref="T291:T292"/>
    <mergeCell ref="U291:U292"/>
    <mergeCell ref="A293:A294"/>
    <mergeCell ref="B293:B294"/>
    <mergeCell ref="C293:C294"/>
    <mergeCell ref="S293:S294"/>
    <mergeCell ref="T293:T294"/>
    <mergeCell ref="U293:U294"/>
    <mergeCell ref="A291:A292"/>
    <mergeCell ref="B291:B292"/>
    <mergeCell ref="C291:C292"/>
    <mergeCell ref="S291:S292"/>
    <mergeCell ref="O280:S283"/>
    <mergeCell ref="B283:N283"/>
    <mergeCell ref="B284:D286"/>
    <mergeCell ref="E284:H286"/>
    <mergeCell ref="I284:Q284"/>
    <mergeCell ref="R284:S285"/>
    <mergeCell ref="I285:I290"/>
    <mergeCell ref="J285:J290"/>
    <mergeCell ref="K285:K290"/>
    <mergeCell ref="P285:P290"/>
    <mergeCell ref="Q285:Q290"/>
    <mergeCell ref="R286:R290"/>
    <mergeCell ref="S286:S290"/>
    <mergeCell ref="L285:L290"/>
    <mergeCell ref="M285:M290"/>
    <mergeCell ref="N285:N290"/>
    <mergeCell ref="O285:O290"/>
    <mergeCell ref="H287:H290"/>
    <mergeCell ref="B289:B290"/>
    <mergeCell ref="C289:C290"/>
    <mergeCell ref="D289:D290"/>
    <mergeCell ref="B287:D288"/>
    <mergeCell ref="E287:E290"/>
    <mergeCell ref="F287:F290"/>
    <mergeCell ref="U272:U273"/>
    <mergeCell ref="T274:T275"/>
    <mergeCell ref="U274:U275"/>
    <mergeCell ref="T276:T277"/>
    <mergeCell ref="U276:U277"/>
    <mergeCell ref="T278:T279"/>
    <mergeCell ref="U278:U279"/>
    <mergeCell ref="A276:A277"/>
    <mergeCell ref="B276:B277"/>
    <mergeCell ref="A278:A279"/>
    <mergeCell ref="B278:B279"/>
    <mergeCell ref="C278:C279"/>
    <mergeCell ref="S278:S279"/>
    <mergeCell ref="C276:C277"/>
    <mergeCell ref="S276:S277"/>
    <mergeCell ref="A274:A275"/>
    <mergeCell ref="B274:B275"/>
    <mergeCell ref="C274:C275"/>
    <mergeCell ref="S274:S275"/>
    <mergeCell ref="A272:A273"/>
    <mergeCell ref="B272:B273"/>
    <mergeCell ref="C272:C273"/>
    <mergeCell ref="S272:S273"/>
    <mergeCell ref="T272:T273"/>
    <mergeCell ref="U264:U265"/>
    <mergeCell ref="T266:T267"/>
    <mergeCell ref="U266:U267"/>
    <mergeCell ref="T268:T269"/>
    <mergeCell ref="U268:U269"/>
    <mergeCell ref="T270:T271"/>
    <mergeCell ref="U270:U271"/>
    <mergeCell ref="A268:A269"/>
    <mergeCell ref="B268:B269"/>
    <mergeCell ref="A270:A271"/>
    <mergeCell ref="B270:B271"/>
    <mergeCell ref="C270:C271"/>
    <mergeCell ref="S270:S271"/>
    <mergeCell ref="C268:C269"/>
    <mergeCell ref="S268:S269"/>
    <mergeCell ref="A266:A267"/>
    <mergeCell ref="B266:B267"/>
    <mergeCell ref="C266:C267"/>
    <mergeCell ref="S266:S267"/>
    <mergeCell ref="A264:A265"/>
    <mergeCell ref="B264:B265"/>
    <mergeCell ref="C264:C265"/>
    <mergeCell ref="S264:S265"/>
    <mergeCell ref="T264:T265"/>
    <mergeCell ref="G256:G259"/>
    <mergeCell ref="B249:N251"/>
    <mergeCell ref="T260:T261"/>
    <mergeCell ref="U260:U261"/>
    <mergeCell ref="A262:A263"/>
    <mergeCell ref="B262:B263"/>
    <mergeCell ref="C262:C263"/>
    <mergeCell ref="S262:S263"/>
    <mergeCell ref="T262:T263"/>
    <mergeCell ref="U262:U263"/>
    <mergeCell ref="A260:A261"/>
    <mergeCell ref="B260:B261"/>
    <mergeCell ref="C260:C261"/>
    <mergeCell ref="S260:S261"/>
    <mergeCell ref="O249:S252"/>
    <mergeCell ref="B252:N252"/>
    <mergeCell ref="B253:D255"/>
    <mergeCell ref="E253:H255"/>
    <mergeCell ref="I253:Q253"/>
    <mergeCell ref="R253:S254"/>
    <mergeCell ref="I254:I259"/>
    <mergeCell ref="J254:J259"/>
    <mergeCell ref="K254:K259"/>
    <mergeCell ref="P254:P259"/>
    <mergeCell ref="Q254:Q259"/>
    <mergeCell ref="R255:R259"/>
    <mergeCell ref="S255:S259"/>
    <mergeCell ref="L254:L259"/>
    <mergeCell ref="M254:M259"/>
    <mergeCell ref="N254:N259"/>
    <mergeCell ref="O254:O259"/>
    <mergeCell ref="H256:H259"/>
    <mergeCell ref="B258:B259"/>
    <mergeCell ref="C258:C259"/>
    <mergeCell ref="D258:D259"/>
    <mergeCell ref="B256:D257"/>
    <mergeCell ref="E256:E259"/>
    <mergeCell ref="F256:F259"/>
    <mergeCell ref="U241:U242"/>
    <mergeCell ref="T243:T244"/>
    <mergeCell ref="U243:U244"/>
    <mergeCell ref="T245:T246"/>
    <mergeCell ref="U245:U246"/>
    <mergeCell ref="T247:T248"/>
    <mergeCell ref="U247:U248"/>
    <mergeCell ref="A245:A246"/>
    <mergeCell ref="B245:B246"/>
    <mergeCell ref="A247:A248"/>
    <mergeCell ref="B247:B248"/>
    <mergeCell ref="C247:C248"/>
    <mergeCell ref="S247:S248"/>
    <mergeCell ref="C245:C246"/>
    <mergeCell ref="S245:S246"/>
    <mergeCell ref="A243:A244"/>
    <mergeCell ref="B243:B244"/>
    <mergeCell ref="C243:C244"/>
    <mergeCell ref="S243:S244"/>
    <mergeCell ref="A241:A242"/>
    <mergeCell ref="B241:B242"/>
    <mergeCell ref="C241:C242"/>
    <mergeCell ref="S241:S242"/>
    <mergeCell ref="T241:T242"/>
    <mergeCell ref="U233:U234"/>
    <mergeCell ref="T235:T236"/>
    <mergeCell ref="U235:U236"/>
    <mergeCell ref="T237:T238"/>
    <mergeCell ref="U237:U238"/>
    <mergeCell ref="T239:T240"/>
    <mergeCell ref="U239:U240"/>
    <mergeCell ref="A237:A238"/>
    <mergeCell ref="B237:B238"/>
    <mergeCell ref="A239:A240"/>
    <mergeCell ref="B239:B240"/>
    <mergeCell ref="C239:C240"/>
    <mergeCell ref="S239:S240"/>
    <mergeCell ref="C237:C238"/>
    <mergeCell ref="S237:S238"/>
    <mergeCell ref="A235:A236"/>
    <mergeCell ref="B235:B236"/>
    <mergeCell ref="C235:C236"/>
    <mergeCell ref="S235:S236"/>
    <mergeCell ref="A233:A234"/>
    <mergeCell ref="B233:B234"/>
    <mergeCell ref="C233:C234"/>
    <mergeCell ref="S233:S234"/>
    <mergeCell ref="T233:T234"/>
    <mergeCell ref="G225:G228"/>
    <mergeCell ref="B218:N220"/>
    <mergeCell ref="T229:T230"/>
    <mergeCell ref="U229:U230"/>
    <mergeCell ref="A231:A232"/>
    <mergeCell ref="B231:B232"/>
    <mergeCell ref="C231:C232"/>
    <mergeCell ref="S231:S232"/>
    <mergeCell ref="T231:T232"/>
    <mergeCell ref="U231:U232"/>
    <mergeCell ref="A229:A230"/>
    <mergeCell ref="B229:B230"/>
    <mergeCell ref="C229:C230"/>
    <mergeCell ref="S229:S230"/>
    <mergeCell ref="O218:S221"/>
    <mergeCell ref="B221:N221"/>
    <mergeCell ref="B222:D224"/>
    <mergeCell ref="E222:H224"/>
    <mergeCell ref="I222:Q222"/>
    <mergeCell ref="R222:S223"/>
    <mergeCell ref="I223:I228"/>
    <mergeCell ref="J223:J228"/>
    <mergeCell ref="K223:K228"/>
    <mergeCell ref="P223:P228"/>
    <mergeCell ref="Q223:Q228"/>
    <mergeCell ref="R224:R228"/>
    <mergeCell ref="S224:S228"/>
    <mergeCell ref="L223:L228"/>
    <mergeCell ref="M223:M228"/>
    <mergeCell ref="N223:N228"/>
    <mergeCell ref="O223:O228"/>
    <mergeCell ref="H225:H228"/>
    <mergeCell ref="B227:B228"/>
    <mergeCell ref="C227:C228"/>
    <mergeCell ref="D227:D228"/>
    <mergeCell ref="B225:D226"/>
    <mergeCell ref="E225:E228"/>
    <mergeCell ref="F225:F228"/>
    <mergeCell ref="U210:U211"/>
    <mergeCell ref="T212:T213"/>
    <mergeCell ref="U212:U213"/>
    <mergeCell ref="T214:T215"/>
    <mergeCell ref="U214:U215"/>
    <mergeCell ref="T216:T217"/>
    <mergeCell ref="U216:U217"/>
    <mergeCell ref="A214:A215"/>
    <mergeCell ref="B214:B215"/>
    <mergeCell ref="A216:A217"/>
    <mergeCell ref="B216:B217"/>
    <mergeCell ref="C216:C217"/>
    <mergeCell ref="S216:S217"/>
    <mergeCell ref="C214:C215"/>
    <mergeCell ref="S214:S215"/>
    <mergeCell ref="A212:A213"/>
    <mergeCell ref="B212:B213"/>
    <mergeCell ref="C212:C213"/>
    <mergeCell ref="S212:S213"/>
    <mergeCell ref="A210:A211"/>
    <mergeCell ref="B210:B211"/>
    <mergeCell ref="C210:C211"/>
    <mergeCell ref="S210:S211"/>
    <mergeCell ref="T210:T211"/>
    <mergeCell ref="U202:U203"/>
    <mergeCell ref="T204:T205"/>
    <mergeCell ref="U204:U205"/>
    <mergeCell ref="T206:T207"/>
    <mergeCell ref="U206:U207"/>
    <mergeCell ref="T208:T209"/>
    <mergeCell ref="U208:U209"/>
    <mergeCell ref="A206:A207"/>
    <mergeCell ref="B206:B207"/>
    <mergeCell ref="A208:A209"/>
    <mergeCell ref="B208:B209"/>
    <mergeCell ref="C208:C209"/>
    <mergeCell ref="S208:S209"/>
    <mergeCell ref="C206:C207"/>
    <mergeCell ref="S206:S207"/>
    <mergeCell ref="A204:A205"/>
    <mergeCell ref="B204:B205"/>
    <mergeCell ref="C204:C205"/>
    <mergeCell ref="S204:S205"/>
    <mergeCell ref="A202:A203"/>
    <mergeCell ref="B202:B203"/>
    <mergeCell ref="C202:C203"/>
    <mergeCell ref="S202:S203"/>
    <mergeCell ref="T202:T203"/>
    <mergeCell ref="G194:G197"/>
    <mergeCell ref="B187:N189"/>
    <mergeCell ref="T198:T199"/>
    <mergeCell ref="U198:U199"/>
    <mergeCell ref="A200:A201"/>
    <mergeCell ref="B200:B201"/>
    <mergeCell ref="C200:C201"/>
    <mergeCell ref="S200:S201"/>
    <mergeCell ref="T200:T201"/>
    <mergeCell ref="U200:U201"/>
    <mergeCell ref="A198:A199"/>
    <mergeCell ref="B198:B199"/>
    <mergeCell ref="C198:C199"/>
    <mergeCell ref="S198:S199"/>
    <mergeCell ref="O187:S190"/>
    <mergeCell ref="B190:N190"/>
    <mergeCell ref="B191:D193"/>
    <mergeCell ref="E191:H193"/>
    <mergeCell ref="I191:Q191"/>
    <mergeCell ref="R191:S192"/>
    <mergeCell ref="I192:I197"/>
    <mergeCell ref="J192:J197"/>
    <mergeCell ref="K192:K197"/>
    <mergeCell ref="P192:P197"/>
    <mergeCell ref="Q192:Q197"/>
    <mergeCell ref="R193:R197"/>
    <mergeCell ref="S193:S197"/>
    <mergeCell ref="L192:L197"/>
    <mergeCell ref="M192:M197"/>
    <mergeCell ref="N192:N197"/>
    <mergeCell ref="O192:O197"/>
    <mergeCell ref="H194:H197"/>
    <mergeCell ref="B196:B197"/>
    <mergeCell ref="C196:C197"/>
    <mergeCell ref="D196:D197"/>
    <mergeCell ref="B194:D195"/>
    <mergeCell ref="E194:E197"/>
    <mergeCell ref="F194:F197"/>
    <mergeCell ref="U179:U180"/>
    <mergeCell ref="T181:T182"/>
    <mergeCell ref="U181:U182"/>
    <mergeCell ref="T183:T184"/>
    <mergeCell ref="U183:U184"/>
    <mergeCell ref="T185:T186"/>
    <mergeCell ref="U185:U186"/>
    <mergeCell ref="A183:A184"/>
    <mergeCell ref="B183:B184"/>
    <mergeCell ref="A185:A186"/>
    <mergeCell ref="B185:B186"/>
    <mergeCell ref="C185:C186"/>
    <mergeCell ref="S185:S186"/>
    <mergeCell ref="C183:C184"/>
    <mergeCell ref="S183:S184"/>
    <mergeCell ref="A181:A182"/>
    <mergeCell ref="B181:B182"/>
    <mergeCell ref="C181:C182"/>
    <mergeCell ref="S181:S182"/>
    <mergeCell ref="A179:A180"/>
    <mergeCell ref="B179:B180"/>
    <mergeCell ref="C179:C180"/>
    <mergeCell ref="S179:S180"/>
    <mergeCell ref="T179:T180"/>
    <mergeCell ref="U171:U172"/>
    <mergeCell ref="T173:T174"/>
    <mergeCell ref="U173:U174"/>
    <mergeCell ref="T175:T176"/>
    <mergeCell ref="U175:U176"/>
    <mergeCell ref="T177:T178"/>
    <mergeCell ref="U177:U178"/>
    <mergeCell ref="A175:A176"/>
    <mergeCell ref="B175:B176"/>
    <mergeCell ref="A177:A178"/>
    <mergeCell ref="B177:B178"/>
    <mergeCell ref="C177:C178"/>
    <mergeCell ref="S177:S178"/>
    <mergeCell ref="C175:C176"/>
    <mergeCell ref="S175:S176"/>
    <mergeCell ref="A173:A174"/>
    <mergeCell ref="B173:B174"/>
    <mergeCell ref="C173:C174"/>
    <mergeCell ref="S173:S174"/>
    <mergeCell ref="A171:A172"/>
    <mergeCell ref="B171:B172"/>
    <mergeCell ref="C171:C172"/>
    <mergeCell ref="S171:S172"/>
    <mergeCell ref="T171:T172"/>
    <mergeCell ref="G163:G166"/>
    <mergeCell ref="B156:N158"/>
    <mergeCell ref="T167:T168"/>
    <mergeCell ref="U167:U168"/>
    <mergeCell ref="A169:A170"/>
    <mergeCell ref="B169:B170"/>
    <mergeCell ref="C169:C170"/>
    <mergeCell ref="S169:S170"/>
    <mergeCell ref="T169:T170"/>
    <mergeCell ref="U169:U170"/>
    <mergeCell ref="A167:A168"/>
    <mergeCell ref="B167:B168"/>
    <mergeCell ref="C167:C168"/>
    <mergeCell ref="S167:S168"/>
    <mergeCell ref="O156:S159"/>
    <mergeCell ref="B159:N159"/>
    <mergeCell ref="B160:D162"/>
    <mergeCell ref="E160:H162"/>
    <mergeCell ref="I160:Q160"/>
    <mergeCell ref="R160:S161"/>
    <mergeCell ref="I161:I166"/>
    <mergeCell ref="J161:J166"/>
    <mergeCell ref="K161:K166"/>
    <mergeCell ref="P161:P166"/>
    <mergeCell ref="Q161:Q166"/>
    <mergeCell ref="R162:R166"/>
    <mergeCell ref="S162:S166"/>
    <mergeCell ref="L161:L166"/>
    <mergeCell ref="M161:M166"/>
    <mergeCell ref="N161:N166"/>
    <mergeCell ref="O161:O166"/>
    <mergeCell ref="H163:H166"/>
    <mergeCell ref="B165:B166"/>
    <mergeCell ref="C165:C166"/>
    <mergeCell ref="D165:D166"/>
    <mergeCell ref="B163:D164"/>
    <mergeCell ref="E163:E166"/>
    <mergeCell ref="F163:F166"/>
    <mergeCell ref="U148:U149"/>
    <mergeCell ref="T150:T151"/>
    <mergeCell ref="U150:U151"/>
    <mergeCell ref="T152:T153"/>
    <mergeCell ref="U152:U153"/>
    <mergeCell ref="T154:T155"/>
    <mergeCell ref="U154:U155"/>
    <mergeCell ref="A152:A153"/>
    <mergeCell ref="B152:B153"/>
    <mergeCell ref="A154:A155"/>
    <mergeCell ref="B154:B155"/>
    <mergeCell ref="C154:C155"/>
    <mergeCell ref="S154:S155"/>
    <mergeCell ref="C152:C153"/>
    <mergeCell ref="S152:S153"/>
    <mergeCell ref="A150:A151"/>
    <mergeCell ref="B150:B151"/>
    <mergeCell ref="C150:C151"/>
    <mergeCell ref="S150:S151"/>
    <mergeCell ref="A148:A149"/>
    <mergeCell ref="B148:B149"/>
    <mergeCell ref="C148:C149"/>
    <mergeCell ref="S148:S149"/>
    <mergeCell ref="T148:T149"/>
    <mergeCell ref="U140:U141"/>
    <mergeCell ref="T142:T143"/>
    <mergeCell ref="U142:U143"/>
    <mergeCell ref="T144:T145"/>
    <mergeCell ref="U144:U145"/>
    <mergeCell ref="T146:T147"/>
    <mergeCell ref="U146:U147"/>
    <mergeCell ref="A144:A145"/>
    <mergeCell ref="B144:B145"/>
    <mergeCell ref="A146:A147"/>
    <mergeCell ref="B146:B147"/>
    <mergeCell ref="C146:C147"/>
    <mergeCell ref="S146:S147"/>
    <mergeCell ref="C144:C145"/>
    <mergeCell ref="S144:S145"/>
    <mergeCell ref="A142:A143"/>
    <mergeCell ref="B142:B143"/>
    <mergeCell ref="C142:C143"/>
    <mergeCell ref="S142:S143"/>
    <mergeCell ref="A140:A141"/>
    <mergeCell ref="B140:B141"/>
    <mergeCell ref="C140:C141"/>
    <mergeCell ref="S140:S141"/>
    <mergeCell ref="T140:T141"/>
    <mergeCell ref="G132:G135"/>
    <mergeCell ref="B125:N127"/>
    <mergeCell ref="T136:T137"/>
    <mergeCell ref="U136:U137"/>
    <mergeCell ref="A138:A139"/>
    <mergeCell ref="B138:B139"/>
    <mergeCell ref="C138:C139"/>
    <mergeCell ref="S138:S139"/>
    <mergeCell ref="T138:T139"/>
    <mergeCell ref="U138:U139"/>
    <mergeCell ref="A136:A137"/>
    <mergeCell ref="B136:B137"/>
    <mergeCell ref="C136:C137"/>
    <mergeCell ref="S136:S137"/>
    <mergeCell ref="O125:S128"/>
    <mergeCell ref="B128:N128"/>
    <mergeCell ref="B129:D131"/>
    <mergeCell ref="E129:H131"/>
    <mergeCell ref="I129:Q129"/>
    <mergeCell ref="R129:S130"/>
    <mergeCell ref="I130:I135"/>
    <mergeCell ref="J130:J135"/>
    <mergeCell ref="K130:K135"/>
    <mergeCell ref="P130:P135"/>
    <mergeCell ref="Q130:Q135"/>
    <mergeCell ref="R131:R135"/>
    <mergeCell ref="S131:S135"/>
    <mergeCell ref="L130:L135"/>
    <mergeCell ref="M130:M135"/>
    <mergeCell ref="N130:N135"/>
    <mergeCell ref="O130:O135"/>
    <mergeCell ref="H132:H135"/>
    <mergeCell ref="B134:B135"/>
    <mergeCell ref="C134:C135"/>
    <mergeCell ref="D134:D135"/>
    <mergeCell ref="B132:D133"/>
    <mergeCell ref="E132:E135"/>
    <mergeCell ref="F132:F135"/>
    <mergeCell ref="U117:U118"/>
    <mergeCell ref="T119:T120"/>
    <mergeCell ref="U119:U120"/>
    <mergeCell ref="T121:T122"/>
    <mergeCell ref="U121:U122"/>
    <mergeCell ref="T123:T124"/>
    <mergeCell ref="U123:U124"/>
    <mergeCell ref="A121:A122"/>
    <mergeCell ref="B121:B122"/>
    <mergeCell ref="A123:A124"/>
    <mergeCell ref="B123:B124"/>
    <mergeCell ref="C123:C124"/>
    <mergeCell ref="S123:S124"/>
    <mergeCell ref="C121:C122"/>
    <mergeCell ref="S121:S122"/>
    <mergeCell ref="A119:A120"/>
    <mergeCell ref="B119:B120"/>
    <mergeCell ref="C119:C120"/>
    <mergeCell ref="S119:S120"/>
    <mergeCell ref="A117:A118"/>
    <mergeCell ref="B117:B118"/>
    <mergeCell ref="C117:C118"/>
    <mergeCell ref="S117:S118"/>
    <mergeCell ref="T117:T118"/>
    <mergeCell ref="U109:U110"/>
    <mergeCell ref="T111:T112"/>
    <mergeCell ref="U111:U112"/>
    <mergeCell ref="T113:T114"/>
    <mergeCell ref="U113:U114"/>
    <mergeCell ref="T115:T116"/>
    <mergeCell ref="U115:U116"/>
    <mergeCell ref="A113:A114"/>
    <mergeCell ref="B113:B114"/>
    <mergeCell ref="A115:A116"/>
    <mergeCell ref="B115:B116"/>
    <mergeCell ref="C115:C116"/>
    <mergeCell ref="S115:S116"/>
    <mergeCell ref="C113:C114"/>
    <mergeCell ref="S113:S114"/>
    <mergeCell ref="A111:A112"/>
    <mergeCell ref="B111:B112"/>
    <mergeCell ref="C111:C112"/>
    <mergeCell ref="S111:S112"/>
    <mergeCell ref="A109:A110"/>
    <mergeCell ref="B109:B110"/>
    <mergeCell ref="C109:C110"/>
    <mergeCell ref="S109:S110"/>
    <mergeCell ref="T109:T110"/>
    <mergeCell ref="G101:G104"/>
    <mergeCell ref="B94:N96"/>
    <mergeCell ref="T105:T106"/>
    <mergeCell ref="U105:U106"/>
    <mergeCell ref="A107:A108"/>
    <mergeCell ref="B107:B108"/>
    <mergeCell ref="C107:C108"/>
    <mergeCell ref="S107:S108"/>
    <mergeCell ref="T107:T108"/>
    <mergeCell ref="U107:U108"/>
    <mergeCell ref="A105:A106"/>
    <mergeCell ref="B105:B106"/>
    <mergeCell ref="C105:C106"/>
    <mergeCell ref="S105:S106"/>
    <mergeCell ref="O94:S97"/>
    <mergeCell ref="B97:N97"/>
    <mergeCell ref="B98:D100"/>
    <mergeCell ref="E98:H100"/>
    <mergeCell ref="I98:Q98"/>
    <mergeCell ref="R98:S99"/>
    <mergeCell ref="I99:I104"/>
    <mergeCell ref="J99:J104"/>
    <mergeCell ref="K99:K104"/>
    <mergeCell ref="P99:P104"/>
    <mergeCell ref="Q99:Q104"/>
    <mergeCell ref="R100:R104"/>
    <mergeCell ref="S100:S104"/>
    <mergeCell ref="L99:L104"/>
    <mergeCell ref="M99:M104"/>
    <mergeCell ref="N99:N104"/>
    <mergeCell ref="O99:O104"/>
    <mergeCell ref="H101:H104"/>
    <mergeCell ref="B103:B104"/>
    <mergeCell ref="C103:C104"/>
    <mergeCell ref="D103:D104"/>
    <mergeCell ref="B101:D102"/>
    <mergeCell ref="E101:E104"/>
    <mergeCell ref="F101:F104"/>
    <mergeCell ref="U86:U87"/>
    <mergeCell ref="T88:T89"/>
    <mergeCell ref="U88:U89"/>
    <mergeCell ref="T90:T91"/>
    <mergeCell ref="U90:U91"/>
    <mergeCell ref="T92:T93"/>
    <mergeCell ref="U92:U93"/>
    <mergeCell ref="A90:A91"/>
    <mergeCell ref="B90:B91"/>
    <mergeCell ref="A92:A93"/>
    <mergeCell ref="B92:B93"/>
    <mergeCell ref="C92:C93"/>
    <mergeCell ref="S92:S93"/>
    <mergeCell ref="C90:C91"/>
    <mergeCell ref="S90:S91"/>
    <mergeCell ref="A88:A89"/>
    <mergeCell ref="B88:B89"/>
    <mergeCell ref="C88:C89"/>
    <mergeCell ref="S88:S89"/>
    <mergeCell ref="A86:A87"/>
    <mergeCell ref="B86:B87"/>
    <mergeCell ref="C86:C87"/>
    <mergeCell ref="S86:S87"/>
    <mergeCell ref="T86:T87"/>
    <mergeCell ref="U78:U79"/>
    <mergeCell ref="T80:T81"/>
    <mergeCell ref="U80:U81"/>
    <mergeCell ref="T82:T83"/>
    <mergeCell ref="U82:U83"/>
    <mergeCell ref="T84:T85"/>
    <mergeCell ref="U84:U85"/>
    <mergeCell ref="A82:A83"/>
    <mergeCell ref="B82:B83"/>
    <mergeCell ref="A84:A85"/>
    <mergeCell ref="B84:B85"/>
    <mergeCell ref="C84:C85"/>
    <mergeCell ref="S84:S85"/>
    <mergeCell ref="C82:C83"/>
    <mergeCell ref="S82:S83"/>
    <mergeCell ref="A80:A81"/>
    <mergeCell ref="B80:B81"/>
    <mergeCell ref="C80:C81"/>
    <mergeCell ref="S80:S81"/>
    <mergeCell ref="A78:A79"/>
    <mergeCell ref="B78:B79"/>
    <mergeCell ref="C78:C79"/>
    <mergeCell ref="S78:S79"/>
    <mergeCell ref="T78:T79"/>
    <mergeCell ref="G70:G73"/>
    <mergeCell ref="B63:N65"/>
    <mergeCell ref="T74:T75"/>
    <mergeCell ref="U74:U75"/>
    <mergeCell ref="A76:A77"/>
    <mergeCell ref="B76:B77"/>
    <mergeCell ref="C76:C77"/>
    <mergeCell ref="S76:S77"/>
    <mergeCell ref="T76:T77"/>
    <mergeCell ref="U76:U77"/>
    <mergeCell ref="A74:A75"/>
    <mergeCell ref="B74:B75"/>
    <mergeCell ref="C74:C75"/>
    <mergeCell ref="S74:S75"/>
    <mergeCell ref="O63:S66"/>
    <mergeCell ref="B66:N66"/>
    <mergeCell ref="B67:D69"/>
    <mergeCell ref="E67:H69"/>
    <mergeCell ref="I67:Q67"/>
    <mergeCell ref="R67:S68"/>
    <mergeCell ref="I68:I73"/>
    <mergeCell ref="J68:J73"/>
    <mergeCell ref="K68:K73"/>
    <mergeCell ref="P68:P73"/>
    <mergeCell ref="Q68:Q73"/>
    <mergeCell ref="R69:R73"/>
    <mergeCell ref="S69:S73"/>
    <mergeCell ref="L68:L73"/>
    <mergeCell ref="M68:M73"/>
    <mergeCell ref="N68:N73"/>
    <mergeCell ref="O68:O73"/>
    <mergeCell ref="H70:H73"/>
    <mergeCell ref="B72:B73"/>
    <mergeCell ref="C72:C73"/>
    <mergeCell ref="D72:D73"/>
    <mergeCell ref="B70:D71"/>
    <mergeCell ref="E70:E73"/>
    <mergeCell ref="F70:F73"/>
    <mergeCell ref="U55:U56"/>
    <mergeCell ref="T57:T58"/>
    <mergeCell ref="U57:U58"/>
    <mergeCell ref="T59:T60"/>
    <mergeCell ref="U59:U60"/>
    <mergeCell ref="T61:T62"/>
    <mergeCell ref="U61:U62"/>
    <mergeCell ref="A59:A60"/>
    <mergeCell ref="B59:B60"/>
    <mergeCell ref="A61:A62"/>
    <mergeCell ref="B61:B62"/>
    <mergeCell ref="C61:C62"/>
    <mergeCell ref="S61:S62"/>
    <mergeCell ref="C59:C60"/>
    <mergeCell ref="S59:S60"/>
    <mergeCell ref="A57:A58"/>
    <mergeCell ref="B57:B58"/>
    <mergeCell ref="C57:C58"/>
    <mergeCell ref="S57:S58"/>
    <mergeCell ref="A55:A56"/>
    <mergeCell ref="B55:B56"/>
    <mergeCell ref="C55:C56"/>
    <mergeCell ref="S55:S56"/>
    <mergeCell ref="T55:T56"/>
    <mergeCell ref="U47:U48"/>
    <mergeCell ref="T49:T50"/>
    <mergeCell ref="U49:U50"/>
    <mergeCell ref="T51:T52"/>
    <mergeCell ref="U51:U52"/>
    <mergeCell ref="T53:T54"/>
    <mergeCell ref="U53:U54"/>
    <mergeCell ref="A51:A52"/>
    <mergeCell ref="B51:B52"/>
    <mergeCell ref="A53:A54"/>
    <mergeCell ref="B53:B54"/>
    <mergeCell ref="C53:C54"/>
    <mergeCell ref="S53:S54"/>
    <mergeCell ref="C51:C52"/>
    <mergeCell ref="S51:S52"/>
    <mergeCell ref="A49:A50"/>
    <mergeCell ref="B49:B50"/>
    <mergeCell ref="C49:C50"/>
    <mergeCell ref="S49:S50"/>
    <mergeCell ref="A47:A48"/>
    <mergeCell ref="B47:B48"/>
    <mergeCell ref="C47:C48"/>
    <mergeCell ref="S47:S48"/>
    <mergeCell ref="T47:T48"/>
    <mergeCell ref="N37:N42"/>
    <mergeCell ref="Q37:Q42"/>
    <mergeCell ref="T43:T44"/>
    <mergeCell ref="U43:U44"/>
    <mergeCell ref="A45:A46"/>
    <mergeCell ref="B45:B46"/>
    <mergeCell ref="C45:C46"/>
    <mergeCell ref="S45:S46"/>
    <mergeCell ref="T45:T46"/>
    <mergeCell ref="U45:U46"/>
    <mergeCell ref="A43:A44"/>
    <mergeCell ref="B43:B44"/>
    <mergeCell ref="C43:C44"/>
    <mergeCell ref="S43:S44"/>
    <mergeCell ref="B32:N34"/>
    <mergeCell ref="O32:S35"/>
    <mergeCell ref="B35:N35"/>
    <mergeCell ref="B36:D38"/>
    <mergeCell ref="E36:H38"/>
    <mergeCell ref="I36:Q36"/>
    <mergeCell ref="R36:S37"/>
    <mergeCell ref="I37:I42"/>
    <mergeCell ref="C41:C42"/>
    <mergeCell ref="D41:D42"/>
    <mergeCell ref="L37:L42"/>
    <mergeCell ref="M37:M42"/>
    <mergeCell ref="J37:J42"/>
    <mergeCell ref="K37:K42"/>
    <mergeCell ref="P37:P42"/>
    <mergeCell ref="O37:O42"/>
    <mergeCell ref="R38:R42"/>
    <mergeCell ref="S38:S42"/>
    <mergeCell ref="B39:D40"/>
    <mergeCell ref="E39:E42"/>
    <mergeCell ref="F39:F42"/>
    <mergeCell ref="G39:G42"/>
    <mergeCell ref="H39:H42"/>
    <mergeCell ref="B41:B42"/>
    <mergeCell ref="U24:U25"/>
    <mergeCell ref="T26:T27"/>
    <mergeCell ref="U26:U27"/>
    <mergeCell ref="T28:T29"/>
    <mergeCell ref="U28:U29"/>
    <mergeCell ref="T30:T31"/>
    <mergeCell ref="U30:U31"/>
    <mergeCell ref="A28:A29"/>
    <mergeCell ref="B28:B29"/>
    <mergeCell ref="A30:A31"/>
    <mergeCell ref="B30:B31"/>
    <mergeCell ref="C30:C31"/>
    <mergeCell ref="S30:S31"/>
    <mergeCell ref="C28:C29"/>
    <mergeCell ref="S28:S29"/>
    <mergeCell ref="A26:A27"/>
    <mergeCell ref="B26:B27"/>
    <mergeCell ref="C26:C27"/>
    <mergeCell ref="S26:S27"/>
    <mergeCell ref="A24:A25"/>
    <mergeCell ref="B24:B25"/>
    <mergeCell ref="C24:C25"/>
    <mergeCell ref="S24:S25"/>
    <mergeCell ref="T24:T25"/>
    <mergeCell ref="A18:A19"/>
    <mergeCell ref="B18:B19"/>
    <mergeCell ref="C18:C19"/>
    <mergeCell ref="S18:S19"/>
    <mergeCell ref="A16:A17"/>
    <mergeCell ref="B16:B17"/>
    <mergeCell ref="C16:C17"/>
    <mergeCell ref="S16:S17"/>
    <mergeCell ref="T16:T17"/>
    <mergeCell ref="T22:T23"/>
    <mergeCell ref="U22:U23"/>
    <mergeCell ref="A20:A21"/>
    <mergeCell ref="B20:B21"/>
    <mergeCell ref="A22:A23"/>
    <mergeCell ref="B22:B23"/>
    <mergeCell ref="C22:C23"/>
    <mergeCell ref="S22:S23"/>
    <mergeCell ref="C20:C21"/>
    <mergeCell ref="S20:S21"/>
    <mergeCell ref="N6:N11"/>
    <mergeCell ref="Q6:Q11"/>
    <mergeCell ref="C12:C13"/>
    <mergeCell ref="S12:S13"/>
    <mergeCell ref="U16:U17"/>
    <mergeCell ref="T18:T19"/>
    <mergeCell ref="U18:U19"/>
    <mergeCell ref="T20:T21"/>
    <mergeCell ref="U20:U21"/>
    <mergeCell ref="T12:T13"/>
    <mergeCell ref="U12:U13"/>
    <mergeCell ref="A14:A15"/>
    <mergeCell ref="B14:B15"/>
    <mergeCell ref="C14:C15"/>
    <mergeCell ref="S14:S15"/>
    <mergeCell ref="T14:T15"/>
    <mergeCell ref="U14:U15"/>
    <mergeCell ref="A12:A13"/>
    <mergeCell ref="B12:B13"/>
    <mergeCell ref="B1:N3"/>
    <mergeCell ref="O1:S4"/>
    <mergeCell ref="B4:N4"/>
    <mergeCell ref="B5:D7"/>
    <mergeCell ref="E5:H7"/>
    <mergeCell ref="I5:Q5"/>
    <mergeCell ref="R5:S6"/>
    <mergeCell ref="I6:I11"/>
    <mergeCell ref="C10:C11"/>
    <mergeCell ref="D10:D11"/>
    <mergeCell ref="L6:L11"/>
    <mergeCell ref="M6:M11"/>
    <mergeCell ref="J6:J11"/>
    <mergeCell ref="K6:K11"/>
    <mergeCell ref="R7:R11"/>
    <mergeCell ref="S7:S11"/>
    <mergeCell ref="B8:D9"/>
    <mergeCell ref="E8:E11"/>
    <mergeCell ref="F8:F11"/>
    <mergeCell ref="G8:G11"/>
    <mergeCell ref="H8:H11"/>
    <mergeCell ref="B10:B11"/>
    <mergeCell ref="P6:P11"/>
    <mergeCell ref="O6:O11"/>
  </mergeCells>
  <phoneticPr fontId="0" type="noConversion"/>
  <conditionalFormatting sqref="R12 R14 R16 R18 R20 R22 R24 R26 R28 R30 R43 R45 R47 R49 R51 R53 R55 R57 R59 R61 R74 R76 R78 R80 R82 R84 R86 R88 R90 R92 R105 R107 R109 R111 R113 R115 R117 R119 R121 R123 R136 R138 R140 R142 R144 R146 R148 R150 R152 R154 R167 R169 R171 R173 R175 R177 R179 R181 R183 R185 R198 R200 R202 R204 R206 R208 R210 R212 R214 R216 R229 R231 R233 R235 R237 R239 R241 R243 R245 R247 R260 R262 R264 R266 R268 R270 R272 R274 R276 R278 R291 R293 R295 R297 R299 R301 R303 R305 R307 R309">
    <cfRule type="cellIs" dxfId="23" priority="1" stopIfTrue="1" operator="greaterThan">
      <formula>$R13</formula>
    </cfRule>
  </conditionalFormatting>
  <conditionalFormatting sqref="R13 R15 R17 R19 R21 R23 R25 R27 R29 R31 R44 R46 R48 R50 R52 R54 R56 R58 R60 R62 R75 R77 R79 R81 R83 R85 R87 R89 R91 R93 R106 R108 R110 R112 R114 R116 R118 R120 R122 R124 R137 R139 R141 R143 R145 R147 R149 R151 R153 R155 R168 R170 R172 R174 R176 R178 R180 R182 R184 R186 R199 R201 R203 R205 R207 R209 R211 R213 R215 R217 R230 R232 R234 R236 R238 R240 R242 R244 R246 R248 R261 R263 R265 R267 R269 R271 R273 R275 R277 R279 R292 R294 R296 R298 R300 R302 R304 R306 R308 R310">
    <cfRule type="cellIs" dxfId="22" priority="2" stopIfTrue="1" operator="greaterThan">
      <formula>$R12</formula>
    </cfRule>
  </conditionalFormatting>
  <conditionalFormatting sqref="H12 H14 H16 H18 H20 H22 H24 H26 H28 H30 H43 H45 H47 H49 H51 H53 H55 H57 H59 H61 H74 H76 H78 H80 H82 H84 H86 H88 H90 H92 H105 H107 H109 H111 H113 H115 H117 H119 H121 H123 H136 H138 H140 H142 H144 H146 H148 H150 H152 H154 H167 H169 H171 H173 H175 H177 H179 H181 H183 H185 H198 H200 H202 H204 H206 H208 H210 H212 H214 H216 H229 H231 H233 H235 H237 H239 H241 H243 H245 H247 H260 H262 H264 H266 H268 H270 H272 H274 H276 H278 H291 H293 H295 H297 H299 H301 H303 H305 H307 H309">
    <cfRule type="cellIs" dxfId="21" priority="3" stopIfTrue="1" operator="greaterThan">
      <formula>$H13</formula>
    </cfRule>
  </conditionalFormatting>
  <conditionalFormatting sqref="H13 H15 H17 H19 H21 H23 H25 H27 H29 H31 H44 H46 H48 H50 H52 H54 H56 H58 H60 H62 H75 H77 H79 H81 H83 H85 H87 H89 H91 H93 H106 H108 H110 H112 H114 H116 H118 H120 H122 H124 H137 H139 H141 H143 H145 H147 H149 H151 H153 H155 H168 H170 H172 H174 H176 H178 H180 H182 H184 H186 H199 H201 H203 H205 H207 H209 H211 H213 H215 H217 H230 H232 H234 H236 H238 H240 H242 H244 H246 H248 H261 H263 H265 H267 H269 H271 H273 H275 H277 H279 H292 H294 H296 H298 H300 H302 H304 H306 H308 H310">
    <cfRule type="cellIs" dxfId="20" priority="4" stopIfTrue="1" operator="greaterThan">
      <formula>$H12</formula>
    </cfRule>
  </conditionalFormatting>
  <printOptions horizontalCentered="1" verticalCentered="1"/>
  <pageMargins left="0" right="0" top="0" bottom="0" header="0" footer="0"/>
  <pageSetup paperSize="9" orientation="landscape" r:id="rId1"/>
  <headerFooter alignWithMargins="0"/>
  <ignoredErrors>
    <ignoredError sqref="S279 S31 S62 S93 S124 S155 S186 S217 S248 H12:R31 S13 S15 S17 S19 S21 S23 S25 S27 S29 H43:R62 S44 S46 S48 S50 S52 S54 S56 S58 S60 H74:R93 S75 S77 S79 S81 S83 S85 S87 S89 S91 H105:R124 S106 S108 S110 S112 S114 S116 S118 S120 S122 H136:R155 S137 S139 S141 S143 S145 S147 S149 S151 S153 H167:R186 S168 S170 S172 S174 S176 S178 S180 S182 S184 H198:R217 S199 S201 S203 S205 S207 S209 S211 S213 S215 H229:R248 S230 S232 S234 S236 S238 S240 S242 S244 S246 H260:R279 S261 S263 S265 S267 S269 S271 S273 S275 S277 H291:R310 S292 S294 S296 S298 S300 S302 S304 S306 S308 S310" formula="1"/>
  </ignoredError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9">
    <pageSetUpPr autoPageBreaks="0"/>
  </sheetPr>
  <dimension ref="A1:P93"/>
  <sheetViews>
    <sheetView showGridLines="0" showRowColHeaders="0" zoomScaleNormal="100" workbookViewId="0"/>
  </sheetViews>
  <sheetFormatPr defaultColWidth="8.85546875" defaultRowHeight="12.75" x14ac:dyDescent="0.2"/>
  <cols>
    <col min="1" max="1" width="1.7109375" style="77" customWidth="1"/>
    <col min="2" max="2" width="6" style="78" customWidth="1"/>
    <col min="3" max="3" width="21.7109375" style="78" customWidth="1"/>
    <col min="4" max="8" width="7.7109375" style="78" customWidth="1"/>
    <col min="9" max="9" width="1.7109375" style="109" customWidth="1"/>
    <col min="10" max="10" width="5.7109375" style="78" customWidth="1"/>
    <col min="11" max="11" width="21.7109375" style="78" customWidth="1"/>
    <col min="12" max="16" width="7.7109375" style="78" customWidth="1"/>
    <col min="17" max="17" width="0.85546875" style="78" customWidth="1"/>
    <col min="18" max="16384" width="8.85546875" style="78"/>
  </cols>
  <sheetData>
    <row r="1" spans="1:16" ht="15" customHeight="1" x14ac:dyDescent="0.2">
      <c r="B1" s="819" t="s">
        <v>107</v>
      </c>
      <c r="C1" s="820"/>
      <c r="D1" s="820"/>
      <c r="E1" s="820"/>
      <c r="F1" s="820"/>
      <c r="G1" s="820"/>
      <c r="H1" s="820"/>
      <c r="I1" s="820"/>
      <c r="J1" s="820"/>
      <c r="K1" s="749"/>
      <c r="L1" s="749"/>
      <c r="M1" s="749"/>
      <c r="N1" s="749"/>
      <c r="O1" s="749"/>
      <c r="P1" s="750"/>
    </row>
    <row r="2" spans="1:16" ht="15" customHeight="1" x14ac:dyDescent="0.2">
      <c r="B2" s="821"/>
      <c r="C2" s="822"/>
      <c r="D2" s="822"/>
      <c r="E2" s="822"/>
      <c r="F2" s="822"/>
      <c r="G2" s="822"/>
      <c r="H2" s="822"/>
      <c r="I2" s="822"/>
      <c r="J2" s="822"/>
      <c r="K2" s="751"/>
      <c r="L2" s="751"/>
      <c r="M2" s="751"/>
      <c r="N2" s="751"/>
      <c r="O2" s="751"/>
      <c r="P2" s="752"/>
    </row>
    <row r="3" spans="1:16" ht="15" customHeight="1" x14ac:dyDescent="0.2">
      <c r="B3" s="821"/>
      <c r="C3" s="822"/>
      <c r="D3" s="822"/>
      <c r="E3" s="822"/>
      <c r="F3" s="822"/>
      <c r="G3" s="822"/>
      <c r="H3" s="822"/>
      <c r="I3" s="822"/>
      <c r="J3" s="822"/>
      <c r="K3" s="751"/>
      <c r="L3" s="751"/>
      <c r="M3" s="751"/>
      <c r="N3" s="751"/>
      <c r="O3" s="751"/>
      <c r="P3" s="752"/>
    </row>
    <row r="4" spans="1:16" ht="19.899999999999999" customHeight="1" thickBot="1" x14ac:dyDescent="0.25">
      <c r="B4" s="823" t="s">
        <v>109</v>
      </c>
      <c r="C4" s="824"/>
      <c r="D4" s="824"/>
      <c r="E4" s="824"/>
      <c r="F4" s="824"/>
      <c r="G4" s="824"/>
      <c r="H4" s="824"/>
      <c r="I4" s="824"/>
      <c r="J4" s="824"/>
      <c r="K4" s="817"/>
      <c r="L4" s="817"/>
      <c r="M4" s="817"/>
      <c r="N4" s="817"/>
      <c r="O4" s="817"/>
      <c r="P4" s="818"/>
    </row>
    <row r="5" spans="1:16" ht="15" customHeight="1" x14ac:dyDescent="0.2">
      <c r="B5" s="797" t="s">
        <v>99</v>
      </c>
      <c r="C5" s="798"/>
      <c r="D5" s="803" t="s">
        <v>104</v>
      </c>
      <c r="E5" s="804"/>
      <c r="F5" s="804"/>
      <c r="G5" s="804"/>
      <c r="H5" s="805"/>
      <c r="I5" s="102"/>
      <c r="J5" s="797" t="s">
        <v>99</v>
      </c>
      <c r="K5" s="798"/>
      <c r="L5" s="803" t="s">
        <v>104</v>
      </c>
      <c r="M5" s="804"/>
      <c r="N5" s="804"/>
      <c r="O5" s="804"/>
      <c r="P5" s="805"/>
    </row>
    <row r="6" spans="1:16" ht="15" customHeight="1" x14ac:dyDescent="0.2">
      <c r="B6" s="797"/>
      <c r="C6" s="798"/>
      <c r="D6" s="803"/>
      <c r="E6" s="804"/>
      <c r="F6" s="804"/>
      <c r="G6" s="804"/>
      <c r="H6" s="805"/>
      <c r="I6" s="103"/>
      <c r="J6" s="797"/>
      <c r="K6" s="798"/>
      <c r="L6" s="803"/>
      <c r="M6" s="804"/>
      <c r="N6" s="804"/>
      <c r="O6" s="804"/>
      <c r="P6" s="805"/>
    </row>
    <row r="7" spans="1:16" ht="15" customHeight="1" thickBot="1" x14ac:dyDescent="0.25">
      <c r="B7" s="800"/>
      <c r="C7" s="801"/>
      <c r="D7" s="806"/>
      <c r="E7" s="807"/>
      <c r="F7" s="807"/>
      <c r="G7" s="807"/>
      <c r="H7" s="808"/>
      <c r="I7" s="103"/>
      <c r="J7" s="800"/>
      <c r="K7" s="801"/>
      <c r="L7" s="806"/>
      <c r="M7" s="807"/>
      <c r="N7" s="807"/>
      <c r="O7" s="807"/>
      <c r="P7" s="808"/>
    </row>
    <row r="8" spans="1:16" ht="15" customHeight="1" x14ac:dyDescent="0.2">
      <c r="B8" s="853" t="str">
        <f>"KATEGORIE: "&amp;'Start - podzim'!$N$2</f>
        <v>KATEGORIE: STARŠÍ</v>
      </c>
      <c r="C8" s="854"/>
      <c r="D8" s="812" t="s">
        <v>100</v>
      </c>
      <c r="E8" s="816" t="s">
        <v>101</v>
      </c>
      <c r="F8" s="877" t="s">
        <v>102</v>
      </c>
      <c r="G8" s="816" t="s">
        <v>103</v>
      </c>
      <c r="H8" s="814" t="s">
        <v>112</v>
      </c>
      <c r="I8" s="106"/>
      <c r="J8" s="853" t="str">
        <f>"KATEGORIE: "&amp;'Start - podzim'!$N$2</f>
        <v>KATEGORIE: STARŠÍ</v>
      </c>
      <c r="K8" s="854"/>
      <c r="L8" s="812" t="s">
        <v>100</v>
      </c>
      <c r="M8" s="816" t="s">
        <v>101</v>
      </c>
      <c r="N8" s="877" t="s">
        <v>102</v>
      </c>
      <c r="O8" s="816" t="s">
        <v>103</v>
      </c>
      <c r="P8" s="814" t="s">
        <v>112</v>
      </c>
    </row>
    <row r="9" spans="1:16" ht="15" customHeight="1" x14ac:dyDescent="0.2">
      <c r="B9" s="856"/>
      <c r="C9" s="857"/>
      <c r="D9" s="725"/>
      <c r="E9" s="721"/>
      <c r="F9" s="878"/>
      <c r="G9" s="721"/>
      <c r="H9" s="814"/>
      <c r="I9" s="106"/>
      <c r="J9" s="856"/>
      <c r="K9" s="857"/>
      <c r="L9" s="725"/>
      <c r="M9" s="721"/>
      <c r="N9" s="878"/>
      <c r="O9" s="721"/>
      <c r="P9" s="814"/>
    </row>
    <row r="10" spans="1:16" ht="16.899999999999999" customHeight="1" x14ac:dyDescent="0.2">
      <c r="B10" s="760" t="s">
        <v>49</v>
      </c>
      <c r="C10" s="762" t="s">
        <v>50</v>
      </c>
      <c r="D10" s="725"/>
      <c r="E10" s="721"/>
      <c r="F10" s="878"/>
      <c r="G10" s="721"/>
      <c r="H10" s="814"/>
      <c r="I10" s="106"/>
      <c r="J10" s="760" t="s">
        <v>49</v>
      </c>
      <c r="K10" s="762" t="s">
        <v>50</v>
      </c>
      <c r="L10" s="725"/>
      <c r="M10" s="721"/>
      <c r="N10" s="878"/>
      <c r="O10" s="721"/>
      <c r="P10" s="814"/>
    </row>
    <row r="11" spans="1:16" ht="16.899999999999999" customHeight="1" thickBot="1" x14ac:dyDescent="0.25">
      <c r="B11" s="761"/>
      <c r="C11" s="763"/>
      <c r="D11" s="726"/>
      <c r="E11" s="722"/>
      <c r="F11" s="879"/>
      <c r="G11" s="722"/>
      <c r="H11" s="815"/>
      <c r="I11" s="106"/>
      <c r="J11" s="761"/>
      <c r="K11" s="763"/>
      <c r="L11" s="726"/>
      <c r="M11" s="722"/>
      <c r="N11" s="879"/>
      <c r="O11" s="722"/>
      <c r="P11" s="815"/>
    </row>
    <row r="12" spans="1:16" ht="19.899999999999999" customHeight="1" thickBot="1" x14ac:dyDescent="0.25">
      <c r="A12" s="148" t="str">
        <f>IF('Start - jaro'!E6="","","x")</f>
        <v/>
      </c>
      <c r="B12" s="147">
        <v>1</v>
      </c>
      <c r="C12" s="150" t="str">
        <f>IF('Start - jaro'!C6="","",'Start - jaro'!C6)</f>
        <v>Nedabyle</v>
      </c>
      <c r="D12" s="187"/>
      <c r="E12" s="89"/>
      <c r="F12" s="89"/>
      <c r="G12" s="90"/>
      <c r="H12" s="174">
        <f>IF($A12="x","x",IF($C12="","",SUM(D12:G12)))</f>
        <v>0</v>
      </c>
      <c r="I12" s="148" t="str">
        <f>IF('Start - jaro'!E26="","","x")</f>
        <v/>
      </c>
      <c r="J12" s="147">
        <v>21</v>
      </c>
      <c r="K12" s="150" t="str">
        <f>IF('Start - jaro'!C26="","",'Start - jaro'!C26)</f>
        <v/>
      </c>
      <c r="L12" s="187"/>
      <c r="M12" s="88"/>
      <c r="N12" s="89"/>
      <c r="O12" s="90"/>
      <c r="P12" s="174" t="str">
        <f>IF($I12="x","x",IF($K12="","",SUM(L12:O12)))</f>
        <v/>
      </c>
    </row>
    <row r="13" spans="1:16" ht="19.899999999999999" customHeight="1" thickBot="1" x14ac:dyDescent="0.25">
      <c r="A13" s="148" t="str">
        <f>IF('Start - jaro'!E7="","","x")</f>
        <v/>
      </c>
      <c r="B13" s="147">
        <v>2</v>
      </c>
      <c r="C13" s="149" t="str">
        <f>IF('Start - jaro'!C7="","",'Start - jaro'!C7)</f>
        <v>Střížov  II</v>
      </c>
      <c r="D13" s="187"/>
      <c r="E13" s="89"/>
      <c r="F13" s="89"/>
      <c r="G13" s="90"/>
      <c r="H13" s="174">
        <f t="shared" ref="H13:H31" si="0">IF($A13="x","x",IF($C13="","",SUM(D13:G13)))</f>
        <v>0</v>
      </c>
      <c r="I13" s="148" t="str">
        <f>IF('Start - jaro'!E27="","","x")</f>
        <v/>
      </c>
      <c r="J13" s="147">
        <v>22</v>
      </c>
      <c r="K13" s="149" t="str">
        <f>IF('Start - jaro'!C27="","",'Start - jaro'!C27)</f>
        <v/>
      </c>
      <c r="L13" s="187"/>
      <c r="M13" s="88"/>
      <c r="N13" s="89"/>
      <c r="O13" s="90"/>
      <c r="P13" s="174" t="str">
        <f t="shared" ref="P13:P31" si="1">IF($I13="x","x",IF($K13="","",SUM(L13:O13)))</f>
        <v/>
      </c>
    </row>
    <row r="14" spans="1:16" ht="19.899999999999999" customHeight="1" thickBot="1" x14ac:dyDescent="0.25">
      <c r="A14" s="148" t="str">
        <f>IF('Start - jaro'!E8="","","x")</f>
        <v/>
      </c>
      <c r="B14" s="147">
        <v>3</v>
      </c>
      <c r="C14" s="149" t="str">
        <f>IF('Start - jaro'!C8="","",'Start - jaro'!C8)</f>
        <v>Strážkovice I</v>
      </c>
      <c r="D14" s="187"/>
      <c r="E14" s="89"/>
      <c r="F14" s="89"/>
      <c r="G14" s="90"/>
      <c r="H14" s="174">
        <f t="shared" si="0"/>
        <v>0</v>
      </c>
      <c r="I14" s="148" t="str">
        <f>IF('Start - jaro'!E28="","","x")</f>
        <v/>
      </c>
      <c r="J14" s="147">
        <v>23</v>
      </c>
      <c r="K14" s="149" t="str">
        <f>IF('Start - jaro'!C28="","",'Start - jaro'!C28)</f>
        <v/>
      </c>
      <c r="L14" s="187"/>
      <c r="M14" s="88"/>
      <c r="N14" s="89"/>
      <c r="O14" s="90"/>
      <c r="P14" s="174" t="str">
        <f t="shared" si="1"/>
        <v/>
      </c>
    </row>
    <row r="15" spans="1:16" ht="19.899999999999999" customHeight="1" thickBot="1" x14ac:dyDescent="0.25">
      <c r="A15" s="148" t="str">
        <f>IF('Start - jaro'!E9="","","x")</f>
        <v/>
      </c>
      <c r="B15" s="147">
        <v>4</v>
      </c>
      <c r="C15" s="149" t="str">
        <f>IF('Start - jaro'!C9="","",'Start - jaro'!C9)</f>
        <v>Římov</v>
      </c>
      <c r="D15" s="187"/>
      <c r="E15" s="89"/>
      <c r="F15" s="89"/>
      <c r="G15" s="90"/>
      <c r="H15" s="174">
        <f t="shared" si="0"/>
        <v>0</v>
      </c>
      <c r="I15" s="148" t="str">
        <f>IF('Start - jaro'!E29="","","x")</f>
        <v/>
      </c>
      <c r="J15" s="147">
        <v>24</v>
      </c>
      <c r="K15" s="149" t="str">
        <f>IF('Start - jaro'!C29="","",'Start - jaro'!C29)</f>
        <v/>
      </c>
      <c r="L15" s="187"/>
      <c r="M15" s="88"/>
      <c r="N15" s="89"/>
      <c r="O15" s="90"/>
      <c r="P15" s="174" t="str">
        <f t="shared" si="1"/>
        <v/>
      </c>
    </row>
    <row r="16" spans="1:16" ht="19.899999999999999" customHeight="1" thickBot="1" x14ac:dyDescent="0.25">
      <c r="A16" s="148" t="str">
        <f>IF('Start - jaro'!E10="","","x")</f>
        <v/>
      </c>
      <c r="B16" s="147">
        <v>5</v>
      </c>
      <c r="C16" s="149" t="str">
        <f>IF('Start - jaro'!C10="","",'Start - jaro'!C10)</f>
        <v>Střížov   I</v>
      </c>
      <c r="D16" s="187"/>
      <c r="E16" s="89"/>
      <c r="F16" s="89"/>
      <c r="G16" s="90"/>
      <c r="H16" s="174">
        <f t="shared" si="0"/>
        <v>0</v>
      </c>
      <c r="I16" s="148" t="str">
        <f>IF('Start - jaro'!E30="","","x")</f>
        <v/>
      </c>
      <c r="J16" s="147">
        <v>25</v>
      </c>
      <c r="K16" s="149" t="str">
        <f>IF('Start - jaro'!C30="","",'Start - jaro'!C30)</f>
        <v/>
      </c>
      <c r="L16" s="187"/>
      <c r="M16" s="88"/>
      <c r="N16" s="89"/>
      <c r="O16" s="90"/>
      <c r="P16" s="174" t="str">
        <f t="shared" si="1"/>
        <v/>
      </c>
    </row>
    <row r="17" spans="1:16" ht="19.899999999999999" customHeight="1" thickBot="1" x14ac:dyDescent="0.25">
      <c r="A17" s="148" t="str">
        <f>IF('Start - jaro'!E11="","","x")</f>
        <v/>
      </c>
      <c r="B17" s="147">
        <v>6</v>
      </c>
      <c r="C17" s="149" t="str">
        <f>IF('Start - jaro'!C11="","",'Start - jaro'!C11)</f>
        <v>Nové Homole I</v>
      </c>
      <c r="D17" s="187"/>
      <c r="E17" s="89"/>
      <c r="F17" s="89"/>
      <c r="G17" s="90"/>
      <c r="H17" s="174">
        <f t="shared" si="0"/>
        <v>0</v>
      </c>
      <c r="I17" s="148" t="str">
        <f>IF('Start - jaro'!I6="","","x")</f>
        <v/>
      </c>
      <c r="J17" s="147">
        <v>26</v>
      </c>
      <c r="K17" s="149" t="str">
        <f>IF('Start - jaro'!G6="","",'Start - jaro'!G6)</f>
        <v/>
      </c>
      <c r="L17" s="187"/>
      <c r="M17" s="88"/>
      <c r="N17" s="89"/>
      <c r="O17" s="90"/>
      <c r="P17" s="174" t="str">
        <f t="shared" si="1"/>
        <v/>
      </c>
    </row>
    <row r="18" spans="1:16" ht="19.899999999999999" customHeight="1" thickBot="1" x14ac:dyDescent="0.25">
      <c r="A18" s="148" t="str">
        <f>IF('Start - jaro'!E12="","","x")</f>
        <v/>
      </c>
      <c r="B18" s="147">
        <v>7</v>
      </c>
      <c r="C18" s="149" t="str">
        <f>IF('Start - jaro'!C12="","",'Start - jaro'!C12)</f>
        <v>Doubravice</v>
      </c>
      <c r="D18" s="187"/>
      <c r="E18" s="89"/>
      <c r="F18" s="89"/>
      <c r="G18" s="90"/>
      <c r="H18" s="174">
        <f t="shared" si="0"/>
        <v>0</v>
      </c>
      <c r="I18" s="148" t="str">
        <f>IF('Start - jaro'!I7="","","x")</f>
        <v/>
      </c>
      <c r="J18" s="147">
        <v>27</v>
      </c>
      <c r="K18" s="149" t="str">
        <f>IF('Start - jaro'!G7="","",'Start - jaro'!G7)</f>
        <v/>
      </c>
      <c r="L18" s="187"/>
      <c r="M18" s="88"/>
      <c r="N18" s="89"/>
      <c r="O18" s="90"/>
      <c r="P18" s="174" t="str">
        <f t="shared" si="1"/>
        <v/>
      </c>
    </row>
    <row r="19" spans="1:16" ht="19.899999999999999" customHeight="1" thickBot="1" x14ac:dyDescent="0.25">
      <c r="A19" s="148" t="str">
        <f>IF('Start - jaro'!E13="","","x")</f>
        <v/>
      </c>
      <c r="B19" s="147">
        <v>8</v>
      </c>
      <c r="C19" s="149" t="str">
        <f>IF('Start - jaro'!C13="","",'Start - jaro'!C13)</f>
        <v>Svatý Jan nad Malší</v>
      </c>
      <c r="D19" s="187"/>
      <c r="E19" s="89"/>
      <c r="F19" s="89"/>
      <c r="G19" s="90"/>
      <c r="H19" s="174">
        <f t="shared" si="0"/>
        <v>0</v>
      </c>
      <c r="I19" s="148" t="str">
        <f>IF('Start - jaro'!I8="","","x")</f>
        <v/>
      </c>
      <c r="J19" s="147">
        <v>28</v>
      </c>
      <c r="K19" s="149" t="str">
        <f>IF('Start - jaro'!G8="","",'Start - jaro'!G8)</f>
        <v/>
      </c>
      <c r="L19" s="187"/>
      <c r="M19" s="88"/>
      <c r="N19" s="89"/>
      <c r="O19" s="90"/>
      <c r="P19" s="174" t="str">
        <f t="shared" si="1"/>
        <v/>
      </c>
    </row>
    <row r="20" spans="1:16" ht="19.899999999999999" customHeight="1" thickBot="1" x14ac:dyDescent="0.25">
      <c r="A20" s="148" t="str">
        <f>IF('Start - jaro'!E14="","","x")</f>
        <v/>
      </c>
      <c r="B20" s="166">
        <v>9</v>
      </c>
      <c r="C20" s="167" t="str">
        <f>IF('Start - jaro'!C14="","",'Start - jaro'!C14)</f>
        <v>Nové Homole   III</v>
      </c>
      <c r="D20" s="188"/>
      <c r="E20" s="189"/>
      <c r="F20" s="189"/>
      <c r="G20" s="190"/>
      <c r="H20" s="175">
        <f t="shared" si="0"/>
        <v>0</v>
      </c>
      <c r="I20" s="148" t="str">
        <f>IF('Start - jaro'!I9="","","x")</f>
        <v/>
      </c>
      <c r="J20" s="166">
        <v>29</v>
      </c>
      <c r="K20" s="167" t="str">
        <f>IF('Start - jaro'!G9="","",'Start - jaro'!G9)</f>
        <v/>
      </c>
      <c r="L20" s="188"/>
      <c r="M20" s="194"/>
      <c r="N20" s="189"/>
      <c r="O20" s="190"/>
      <c r="P20" s="175" t="str">
        <f t="shared" si="1"/>
        <v/>
      </c>
    </row>
    <row r="21" spans="1:16" ht="19.899999999999999" customHeight="1" thickBot="1" x14ac:dyDescent="0.25">
      <c r="A21" s="148" t="str">
        <f>IF('Start - jaro'!E15="","","x")</f>
        <v/>
      </c>
      <c r="B21" s="168">
        <v>10</v>
      </c>
      <c r="C21" s="151" t="str">
        <f>IF('Start - jaro'!C15="","",'Start - jaro'!C15)</f>
        <v>Strážkovice   II</v>
      </c>
      <c r="D21" s="191"/>
      <c r="E21" s="192"/>
      <c r="F21" s="192"/>
      <c r="G21" s="193"/>
      <c r="H21" s="176">
        <f t="shared" si="0"/>
        <v>0</v>
      </c>
      <c r="I21" s="148" t="str">
        <f>IF('Start - jaro'!I10="","","x")</f>
        <v/>
      </c>
      <c r="J21" s="166">
        <v>30</v>
      </c>
      <c r="K21" s="167" t="str">
        <f>IF('Start - jaro'!G10="","",'Start - jaro'!G10)</f>
        <v/>
      </c>
      <c r="L21" s="188"/>
      <c r="M21" s="194"/>
      <c r="N21" s="189"/>
      <c r="O21" s="190"/>
      <c r="P21" s="175" t="str">
        <f t="shared" si="1"/>
        <v/>
      </c>
    </row>
    <row r="22" spans="1:16" ht="19.899999999999999" customHeight="1" thickBot="1" x14ac:dyDescent="0.25">
      <c r="A22" s="148" t="str">
        <f>IF('Start - jaro'!E16="","","x")</f>
        <v/>
      </c>
      <c r="B22" s="147">
        <v>11</v>
      </c>
      <c r="C22" s="150" t="str">
        <f>IF('Start - jaro'!C16="","",'Start - jaro'!C16)</f>
        <v>Nové Homole II</v>
      </c>
      <c r="D22" s="187"/>
      <c r="E22" s="89"/>
      <c r="F22" s="89"/>
      <c r="G22" s="90"/>
      <c r="H22" s="174">
        <f t="shared" si="0"/>
        <v>0</v>
      </c>
      <c r="I22" s="148" t="str">
        <f>IF('Start - jaro'!I11="","","x")</f>
        <v/>
      </c>
      <c r="J22" s="147">
        <v>31</v>
      </c>
      <c r="K22" s="150" t="str">
        <f>IF('Start - jaro'!G11="","",'Start - jaro'!G11)</f>
        <v/>
      </c>
      <c r="L22" s="187"/>
      <c r="M22" s="88"/>
      <c r="N22" s="89"/>
      <c r="O22" s="90"/>
      <c r="P22" s="174" t="str">
        <f t="shared" si="1"/>
        <v/>
      </c>
    </row>
    <row r="23" spans="1:16" ht="19.899999999999999" customHeight="1" thickBot="1" x14ac:dyDescent="0.25">
      <c r="A23" s="148" t="str">
        <f>IF('Start - jaro'!E17="","","x")</f>
        <v/>
      </c>
      <c r="B23" s="147">
        <v>12</v>
      </c>
      <c r="C23" s="149" t="str">
        <f>IF('Start - jaro'!C17="","",'Start - jaro'!C17)</f>
        <v/>
      </c>
      <c r="D23" s="187"/>
      <c r="E23" s="89"/>
      <c r="F23" s="89"/>
      <c r="G23" s="90"/>
      <c r="H23" s="174" t="str">
        <f t="shared" si="0"/>
        <v/>
      </c>
      <c r="I23" s="148" t="str">
        <f>IF('Start - jaro'!I12="","","x")</f>
        <v/>
      </c>
      <c r="J23" s="147">
        <v>32</v>
      </c>
      <c r="K23" s="149" t="str">
        <f>IF('Start - jaro'!G12="","",'Start - jaro'!G12)</f>
        <v/>
      </c>
      <c r="L23" s="187"/>
      <c r="M23" s="88"/>
      <c r="N23" s="89"/>
      <c r="O23" s="90"/>
      <c r="P23" s="174" t="str">
        <f t="shared" si="1"/>
        <v/>
      </c>
    </row>
    <row r="24" spans="1:16" ht="19.899999999999999" customHeight="1" thickBot="1" x14ac:dyDescent="0.25">
      <c r="A24" s="148" t="str">
        <f>IF('Start - jaro'!E18="","","x")</f>
        <v/>
      </c>
      <c r="B24" s="147">
        <v>13</v>
      </c>
      <c r="C24" s="149" t="str">
        <f>IF('Start - jaro'!C18="","",'Start - jaro'!C18)</f>
        <v/>
      </c>
      <c r="D24" s="187"/>
      <c r="E24" s="89"/>
      <c r="F24" s="89"/>
      <c r="G24" s="90"/>
      <c r="H24" s="174" t="str">
        <f t="shared" si="0"/>
        <v/>
      </c>
      <c r="I24" s="148" t="str">
        <f>IF('Start - jaro'!I13="","","x")</f>
        <v/>
      </c>
      <c r="J24" s="147">
        <v>33</v>
      </c>
      <c r="K24" s="149" t="str">
        <f>IF('Start - jaro'!G13="","",'Start - jaro'!G13)</f>
        <v/>
      </c>
      <c r="L24" s="187"/>
      <c r="M24" s="88"/>
      <c r="N24" s="89"/>
      <c r="O24" s="90"/>
      <c r="P24" s="174" t="str">
        <f t="shared" si="1"/>
        <v/>
      </c>
    </row>
    <row r="25" spans="1:16" ht="19.899999999999999" customHeight="1" thickBot="1" x14ac:dyDescent="0.25">
      <c r="A25" s="148" t="str">
        <f>IF('Start - jaro'!E19="","","x")</f>
        <v/>
      </c>
      <c r="B25" s="147">
        <v>14</v>
      </c>
      <c r="C25" s="149" t="str">
        <f>IF('Start - jaro'!C19="","",'Start - jaro'!C19)</f>
        <v/>
      </c>
      <c r="D25" s="187"/>
      <c r="E25" s="89"/>
      <c r="F25" s="89"/>
      <c r="G25" s="90"/>
      <c r="H25" s="174" t="str">
        <f t="shared" si="0"/>
        <v/>
      </c>
      <c r="I25" s="148" t="str">
        <f>IF('Start - jaro'!I14="","","x")</f>
        <v/>
      </c>
      <c r="J25" s="147">
        <v>34</v>
      </c>
      <c r="K25" s="149" t="str">
        <f>IF('Start - jaro'!G14="","",'Start - jaro'!G14)</f>
        <v/>
      </c>
      <c r="L25" s="187"/>
      <c r="M25" s="88"/>
      <c r="N25" s="89"/>
      <c r="O25" s="90"/>
      <c r="P25" s="174" t="str">
        <f t="shared" si="1"/>
        <v/>
      </c>
    </row>
    <row r="26" spans="1:16" ht="19.899999999999999" customHeight="1" thickBot="1" x14ac:dyDescent="0.25">
      <c r="A26" s="148" t="str">
        <f>IF('Start - jaro'!E20="","","x")</f>
        <v/>
      </c>
      <c r="B26" s="147">
        <v>15</v>
      </c>
      <c r="C26" s="149" t="str">
        <f>IF('Start - jaro'!C20="","",'Start - jaro'!C20)</f>
        <v/>
      </c>
      <c r="D26" s="187"/>
      <c r="E26" s="89"/>
      <c r="F26" s="89"/>
      <c r="G26" s="90"/>
      <c r="H26" s="174" t="str">
        <f t="shared" si="0"/>
        <v/>
      </c>
      <c r="I26" s="148" t="str">
        <f>IF('Start - jaro'!I15="","","x")</f>
        <v/>
      </c>
      <c r="J26" s="147">
        <v>35</v>
      </c>
      <c r="K26" s="149" t="str">
        <f>IF('Start - jaro'!G15="","",'Start - jaro'!G15)</f>
        <v/>
      </c>
      <c r="L26" s="187"/>
      <c r="M26" s="88"/>
      <c r="N26" s="89"/>
      <c r="O26" s="90"/>
      <c r="P26" s="174" t="str">
        <f t="shared" si="1"/>
        <v/>
      </c>
    </row>
    <row r="27" spans="1:16" ht="19.899999999999999" customHeight="1" thickBot="1" x14ac:dyDescent="0.25">
      <c r="A27" s="148" t="str">
        <f>IF('Start - jaro'!E21="","","x")</f>
        <v/>
      </c>
      <c r="B27" s="147">
        <v>16</v>
      </c>
      <c r="C27" s="149" t="str">
        <f>IF('Start - jaro'!C21="","",'Start - jaro'!C21)</f>
        <v/>
      </c>
      <c r="D27" s="187"/>
      <c r="E27" s="89"/>
      <c r="F27" s="89"/>
      <c r="G27" s="90"/>
      <c r="H27" s="174" t="str">
        <f t="shared" si="0"/>
        <v/>
      </c>
      <c r="I27" s="148" t="str">
        <f>IF('Start - jaro'!I16="","","x")</f>
        <v/>
      </c>
      <c r="J27" s="147">
        <v>36</v>
      </c>
      <c r="K27" s="149" t="str">
        <f>IF('Start - jaro'!G16="","",'Start - jaro'!G16)</f>
        <v/>
      </c>
      <c r="L27" s="187"/>
      <c r="M27" s="88"/>
      <c r="N27" s="89"/>
      <c r="O27" s="90"/>
      <c r="P27" s="174" t="str">
        <f t="shared" si="1"/>
        <v/>
      </c>
    </row>
    <row r="28" spans="1:16" ht="19.899999999999999" customHeight="1" thickBot="1" x14ac:dyDescent="0.25">
      <c r="A28" s="148" t="str">
        <f>IF('Start - jaro'!E22="","","x")</f>
        <v/>
      </c>
      <c r="B28" s="147">
        <v>17</v>
      </c>
      <c r="C28" s="149" t="str">
        <f>IF('Start - jaro'!C22="","",'Start - jaro'!C22)</f>
        <v/>
      </c>
      <c r="D28" s="187"/>
      <c r="E28" s="89"/>
      <c r="F28" s="89"/>
      <c r="G28" s="90"/>
      <c r="H28" s="174" t="str">
        <f t="shared" si="0"/>
        <v/>
      </c>
      <c r="I28" s="148" t="str">
        <f>IF('Start - jaro'!I17="","","x")</f>
        <v/>
      </c>
      <c r="J28" s="147">
        <v>37</v>
      </c>
      <c r="K28" s="149" t="str">
        <f>IF('Start - jaro'!G17="","",'Start - jaro'!G17)</f>
        <v/>
      </c>
      <c r="L28" s="187"/>
      <c r="M28" s="88"/>
      <c r="N28" s="89"/>
      <c r="O28" s="90"/>
      <c r="P28" s="174" t="str">
        <f t="shared" si="1"/>
        <v/>
      </c>
    </row>
    <row r="29" spans="1:16" ht="19.899999999999999" customHeight="1" thickBot="1" x14ac:dyDescent="0.25">
      <c r="A29" s="148" t="str">
        <f>IF('Start - jaro'!E23="","","x")</f>
        <v/>
      </c>
      <c r="B29" s="147">
        <v>18</v>
      </c>
      <c r="C29" s="149" t="str">
        <f>IF('Start - jaro'!C23="","",'Start - jaro'!C23)</f>
        <v/>
      </c>
      <c r="D29" s="187"/>
      <c r="E29" s="89"/>
      <c r="F29" s="89"/>
      <c r="G29" s="90"/>
      <c r="H29" s="174" t="str">
        <f t="shared" si="0"/>
        <v/>
      </c>
      <c r="I29" s="148" t="str">
        <f>IF('Start - jaro'!I18="","","x")</f>
        <v/>
      </c>
      <c r="J29" s="147">
        <v>38</v>
      </c>
      <c r="K29" s="149" t="str">
        <f>IF('Start - jaro'!G18="","",'Start - jaro'!G18)</f>
        <v/>
      </c>
      <c r="L29" s="187"/>
      <c r="M29" s="88"/>
      <c r="N29" s="89"/>
      <c r="O29" s="90"/>
      <c r="P29" s="174" t="str">
        <f t="shared" si="1"/>
        <v/>
      </c>
    </row>
    <row r="30" spans="1:16" ht="19.899999999999999" customHeight="1" thickBot="1" x14ac:dyDescent="0.25">
      <c r="A30" s="148" t="str">
        <f>IF('Start - jaro'!E24="","","x")</f>
        <v/>
      </c>
      <c r="B30" s="166">
        <v>19</v>
      </c>
      <c r="C30" s="167" t="str">
        <f>IF('Start - jaro'!C24="","",'Start - jaro'!C24)</f>
        <v/>
      </c>
      <c r="D30" s="188"/>
      <c r="E30" s="189"/>
      <c r="F30" s="189"/>
      <c r="G30" s="190"/>
      <c r="H30" s="175" t="str">
        <f t="shared" si="0"/>
        <v/>
      </c>
      <c r="I30" s="148" t="str">
        <f>IF('Start - jaro'!I19="","","x")</f>
        <v/>
      </c>
      <c r="J30" s="166">
        <v>39</v>
      </c>
      <c r="K30" s="167" t="str">
        <f>IF('Start - jaro'!G19="","",'Start - jaro'!G19)</f>
        <v/>
      </c>
      <c r="L30" s="188"/>
      <c r="M30" s="194"/>
      <c r="N30" s="189"/>
      <c r="O30" s="190"/>
      <c r="P30" s="175" t="str">
        <f t="shared" si="1"/>
        <v/>
      </c>
    </row>
    <row r="31" spans="1:16" ht="19.899999999999999" customHeight="1" thickBot="1" x14ac:dyDescent="0.25">
      <c r="A31" s="148" t="str">
        <f>IF('Start - jaro'!E25="","","x")</f>
        <v/>
      </c>
      <c r="B31" s="168">
        <v>20</v>
      </c>
      <c r="C31" s="151" t="str">
        <f>IF('Start - jaro'!C25="","",'Start - jaro'!C25)</f>
        <v/>
      </c>
      <c r="D31" s="191"/>
      <c r="E31" s="192"/>
      <c r="F31" s="192"/>
      <c r="G31" s="193"/>
      <c r="H31" s="176" t="str">
        <f t="shared" si="0"/>
        <v/>
      </c>
      <c r="I31" s="148" t="str">
        <f>IF('Start - jaro'!I20="","","x")</f>
        <v/>
      </c>
      <c r="J31" s="166">
        <v>40</v>
      </c>
      <c r="K31" s="167" t="str">
        <f>IF('Start - jaro'!G20="","",'Start - jaro'!G20)</f>
        <v/>
      </c>
      <c r="L31" s="188"/>
      <c r="M31" s="194"/>
      <c r="N31" s="189"/>
      <c r="O31" s="190"/>
      <c r="P31" s="175" t="str">
        <f t="shared" si="1"/>
        <v/>
      </c>
    </row>
    <row r="32" spans="1:16" ht="15" customHeight="1" x14ac:dyDescent="0.2">
      <c r="B32" s="819" t="s">
        <v>107</v>
      </c>
      <c r="C32" s="820"/>
      <c r="D32" s="820"/>
      <c r="E32" s="820"/>
      <c r="F32" s="820"/>
      <c r="G32" s="820"/>
      <c r="H32" s="820"/>
      <c r="I32" s="820"/>
      <c r="J32" s="820"/>
      <c r="K32" s="749"/>
      <c r="L32" s="749"/>
      <c r="M32" s="749"/>
      <c r="N32" s="749"/>
      <c r="O32" s="749"/>
      <c r="P32" s="750"/>
    </row>
    <row r="33" spans="1:16" ht="15" customHeight="1" x14ac:dyDescent="0.2">
      <c r="B33" s="821"/>
      <c r="C33" s="822"/>
      <c r="D33" s="822"/>
      <c r="E33" s="822"/>
      <c r="F33" s="822"/>
      <c r="G33" s="822"/>
      <c r="H33" s="822"/>
      <c r="I33" s="822"/>
      <c r="J33" s="822"/>
      <c r="K33" s="751"/>
      <c r="L33" s="751"/>
      <c r="M33" s="751"/>
      <c r="N33" s="751"/>
      <c r="O33" s="751"/>
      <c r="P33" s="752"/>
    </row>
    <row r="34" spans="1:16" ht="15" customHeight="1" x14ac:dyDescent="0.2">
      <c r="B34" s="821"/>
      <c r="C34" s="822"/>
      <c r="D34" s="822"/>
      <c r="E34" s="822"/>
      <c r="F34" s="822"/>
      <c r="G34" s="822"/>
      <c r="H34" s="822"/>
      <c r="I34" s="822"/>
      <c r="J34" s="822"/>
      <c r="K34" s="751"/>
      <c r="L34" s="751"/>
      <c r="M34" s="751"/>
      <c r="N34" s="751"/>
      <c r="O34" s="751"/>
      <c r="P34" s="752"/>
    </row>
    <row r="35" spans="1:16" ht="19.899999999999999" customHeight="1" thickBot="1" x14ac:dyDescent="0.25">
      <c r="B35" s="823" t="s">
        <v>109</v>
      </c>
      <c r="C35" s="824"/>
      <c r="D35" s="824"/>
      <c r="E35" s="824"/>
      <c r="F35" s="824"/>
      <c r="G35" s="824"/>
      <c r="H35" s="824"/>
      <c r="I35" s="824"/>
      <c r="J35" s="824"/>
      <c r="K35" s="817"/>
      <c r="L35" s="817"/>
      <c r="M35" s="817"/>
      <c r="N35" s="817"/>
      <c r="O35" s="817"/>
      <c r="P35" s="818"/>
    </row>
    <row r="36" spans="1:16" ht="15" customHeight="1" x14ac:dyDescent="0.2">
      <c r="B36" s="797" t="s">
        <v>99</v>
      </c>
      <c r="C36" s="798"/>
      <c r="D36" s="803" t="s">
        <v>104</v>
      </c>
      <c r="E36" s="804"/>
      <c r="F36" s="804"/>
      <c r="G36" s="804"/>
      <c r="H36" s="805"/>
      <c r="I36" s="102"/>
      <c r="J36" s="797" t="s">
        <v>99</v>
      </c>
      <c r="K36" s="798"/>
      <c r="L36" s="803" t="s">
        <v>104</v>
      </c>
      <c r="M36" s="804"/>
      <c r="N36" s="804"/>
      <c r="O36" s="804"/>
      <c r="P36" s="805"/>
    </row>
    <row r="37" spans="1:16" ht="15" customHeight="1" x14ac:dyDescent="0.2">
      <c r="B37" s="797"/>
      <c r="C37" s="798"/>
      <c r="D37" s="803"/>
      <c r="E37" s="804"/>
      <c r="F37" s="804"/>
      <c r="G37" s="804"/>
      <c r="H37" s="805"/>
      <c r="I37" s="103"/>
      <c r="J37" s="797"/>
      <c r="K37" s="798"/>
      <c r="L37" s="803"/>
      <c r="M37" s="804"/>
      <c r="N37" s="804"/>
      <c r="O37" s="804"/>
      <c r="P37" s="805"/>
    </row>
    <row r="38" spans="1:16" ht="15" customHeight="1" thickBot="1" x14ac:dyDescent="0.25">
      <c r="B38" s="800"/>
      <c r="C38" s="801"/>
      <c r="D38" s="806"/>
      <c r="E38" s="807"/>
      <c r="F38" s="807"/>
      <c r="G38" s="807"/>
      <c r="H38" s="808"/>
      <c r="I38" s="103"/>
      <c r="J38" s="800"/>
      <c r="K38" s="801"/>
      <c r="L38" s="806"/>
      <c r="M38" s="807"/>
      <c r="N38" s="807"/>
      <c r="O38" s="807"/>
      <c r="P38" s="808"/>
    </row>
    <row r="39" spans="1:16" ht="15" customHeight="1" x14ac:dyDescent="0.2">
      <c r="B39" s="853" t="str">
        <f>"KATEGORIE: "&amp;'Start - podzim'!$N$2</f>
        <v>KATEGORIE: STARŠÍ</v>
      </c>
      <c r="C39" s="854"/>
      <c r="D39" s="812" t="s">
        <v>100</v>
      </c>
      <c r="E39" s="816" t="s">
        <v>101</v>
      </c>
      <c r="F39" s="877" t="s">
        <v>102</v>
      </c>
      <c r="G39" s="816" t="s">
        <v>103</v>
      </c>
      <c r="H39" s="814" t="s">
        <v>112</v>
      </c>
      <c r="I39" s="106"/>
      <c r="J39" s="853" t="str">
        <f>"KATEGORIE: "&amp;'Start - podzim'!$N$2</f>
        <v>KATEGORIE: STARŠÍ</v>
      </c>
      <c r="K39" s="854"/>
      <c r="L39" s="812" t="s">
        <v>100</v>
      </c>
      <c r="M39" s="816" t="s">
        <v>101</v>
      </c>
      <c r="N39" s="877" t="s">
        <v>102</v>
      </c>
      <c r="O39" s="816" t="s">
        <v>103</v>
      </c>
      <c r="P39" s="814" t="s">
        <v>112</v>
      </c>
    </row>
    <row r="40" spans="1:16" ht="15" customHeight="1" x14ac:dyDescent="0.2">
      <c r="B40" s="856"/>
      <c r="C40" s="857"/>
      <c r="D40" s="725"/>
      <c r="E40" s="721"/>
      <c r="F40" s="878"/>
      <c r="G40" s="721"/>
      <c r="H40" s="814"/>
      <c r="I40" s="106"/>
      <c r="J40" s="856"/>
      <c r="K40" s="857"/>
      <c r="L40" s="725"/>
      <c r="M40" s="721"/>
      <c r="N40" s="878"/>
      <c r="O40" s="721"/>
      <c r="P40" s="814"/>
    </row>
    <row r="41" spans="1:16" ht="16.899999999999999" customHeight="1" x14ac:dyDescent="0.2">
      <c r="B41" s="760" t="s">
        <v>49</v>
      </c>
      <c r="C41" s="762" t="s">
        <v>50</v>
      </c>
      <c r="D41" s="725"/>
      <c r="E41" s="721"/>
      <c r="F41" s="878"/>
      <c r="G41" s="721"/>
      <c r="H41" s="814"/>
      <c r="I41" s="106"/>
      <c r="J41" s="760" t="s">
        <v>49</v>
      </c>
      <c r="K41" s="762" t="s">
        <v>50</v>
      </c>
      <c r="L41" s="725"/>
      <c r="M41" s="721"/>
      <c r="N41" s="878"/>
      <c r="O41" s="721"/>
      <c r="P41" s="814"/>
    </row>
    <row r="42" spans="1:16" ht="16.899999999999999" customHeight="1" thickBot="1" x14ac:dyDescent="0.25">
      <c r="B42" s="761"/>
      <c r="C42" s="763"/>
      <c r="D42" s="726"/>
      <c r="E42" s="722"/>
      <c r="F42" s="879"/>
      <c r="G42" s="722"/>
      <c r="H42" s="815"/>
      <c r="I42" s="106"/>
      <c r="J42" s="761"/>
      <c r="K42" s="763"/>
      <c r="L42" s="726"/>
      <c r="M42" s="722"/>
      <c r="N42" s="879"/>
      <c r="O42" s="722"/>
      <c r="P42" s="815"/>
    </row>
    <row r="43" spans="1:16" ht="19.899999999999999" customHeight="1" thickBot="1" x14ac:dyDescent="0.25">
      <c r="A43" s="148" t="str">
        <f>IF('Start - jaro'!I21="","","x")</f>
        <v/>
      </c>
      <c r="B43" s="147">
        <v>41</v>
      </c>
      <c r="C43" s="150" t="str">
        <f>IF('Start - jaro'!G21="","",'Start - jaro'!G21)</f>
        <v/>
      </c>
      <c r="D43" s="187"/>
      <c r="E43" s="89"/>
      <c r="F43" s="89"/>
      <c r="G43" s="90"/>
      <c r="H43" s="174" t="str">
        <f>IF($A43="x","x",IF($C43="","",SUM(D43:G43)))</f>
        <v/>
      </c>
      <c r="I43" s="148" t="str">
        <f>IF('Start - jaro'!M16="","","x")</f>
        <v/>
      </c>
      <c r="J43" s="147">
        <v>61</v>
      </c>
      <c r="K43" s="150" t="str">
        <f>IF('Start - jaro'!K16="","",'Start - jaro'!K16)</f>
        <v/>
      </c>
      <c r="L43" s="187"/>
      <c r="M43" s="88"/>
      <c r="N43" s="89"/>
      <c r="O43" s="90"/>
      <c r="P43" s="174" t="str">
        <f>IF($I43="x","x",IF($K43="","",SUM(L43:O43)))</f>
        <v/>
      </c>
    </row>
    <row r="44" spans="1:16" ht="19.899999999999999" customHeight="1" thickBot="1" x14ac:dyDescent="0.25">
      <c r="A44" s="148" t="str">
        <f>IF('Start - jaro'!I22="","","x")</f>
        <v/>
      </c>
      <c r="B44" s="147">
        <v>42</v>
      </c>
      <c r="C44" s="149" t="str">
        <f>IF('Start - jaro'!G22="","",'Start - jaro'!G22)</f>
        <v/>
      </c>
      <c r="D44" s="187"/>
      <c r="E44" s="89"/>
      <c r="F44" s="89"/>
      <c r="G44" s="90"/>
      <c r="H44" s="174" t="str">
        <f t="shared" ref="H44:H62" si="2">IF($A44="x","x",IF($C44="","",SUM(D44:G44)))</f>
        <v/>
      </c>
      <c r="I44" s="148" t="str">
        <f>IF('Start - jaro'!M17="","","x")</f>
        <v/>
      </c>
      <c r="J44" s="147">
        <v>62</v>
      </c>
      <c r="K44" s="149" t="str">
        <f>IF('Start - jaro'!K17="","",'Start - jaro'!K17)</f>
        <v/>
      </c>
      <c r="L44" s="187"/>
      <c r="M44" s="88"/>
      <c r="N44" s="89"/>
      <c r="O44" s="90"/>
      <c r="P44" s="174" t="str">
        <f t="shared" ref="P44:P62" si="3">IF($I44="x","x",IF($K44="","",SUM(L44:O44)))</f>
        <v/>
      </c>
    </row>
    <row r="45" spans="1:16" ht="19.899999999999999" customHeight="1" thickBot="1" x14ac:dyDescent="0.25">
      <c r="A45" s="148" t="str">
        <f>IF('Start - jaro'!I23="","","x")</f>
        <v/>
      </c>
      <c r="B45" s="147">
        <v>43</v>
      </c>
      <c r="C45" s="149" t="str">
        <f>IF('Start - jaro'!G23="","",'Start - jaro'!G23)</f>
        <v/>
      </c>
      <c r="D45" s="187"/>
      <c r="E45" s="89"/>
      <c r="F45" s="89"/>
      <c r="G45" s="90"/>
      <c r="H45" s="174" t="str">
        <f t="shared" si="2"/>
        <v/>
      </c>
      <c r="I45" s="148" t="str">
        <f>IF('Start - jaro'!M18="","","x")</f>
        <v/>
      </c>
      <c r="J45" s="147">
        <v>63</v>
      </c>
      <c r="K45" s="149" t="str">
        <f>IF('Start - jaro'!K18="","",'Start - jaro'!K18)</f>
        <v/>
      </c>
      <c r="L45" s="187"/>
      <c r="M45" s="88"/>
      <c r="N45" s="89"/>
      <c r="O45" s="90"/>
      <c r="P45" s="174" t="str">
        <f t="shared" si="3"/>
        <v/>
      </c>
    </row>
    <row r="46" spans="1:16" ht="19.899999999999999" customHeight="1" thickBot="1" x14ac:dyDescent="0.25">
      <c r="A46" s="148" t="str">
        <f>IF('Start - jaro'!I24="","","x")</f>
        <v/>
      </c>
      <c r="B46" s="147">
        <v>44</v>
      </c>
      <c r="C46" s="149" t="str">
        <f>IF('Start - jaro'!G24="","",'Start - jaro'!G24)</f>
        <v/>
      </c>
      <c r="D46" s="187"/>
      <c r="E46" s="89"/>
      <c r="F46" s="89"/>
      <c r="G46" s="90"/>
      <c r="H46" s="174" t="str">
        <f t="shared" si="2"/>
        <v/>
      </c>
      <c r="I46" s="148" t="str">
        <f>IF('Start - jaro'!M19="","","x")</f>
        <v/>
      </c>
      <c r="J46" s="147">
        <v>64</v>
      </c>
      <c r="K46" s="149" t="str">
        <f>IF('Start - jaro'!K19="","",'Start - jaro'!K19)</f>
        <v/>
      </c>
      <c r="L46" s="187"/>
      <c r="M46" s="88"/>
      <c r="N46" s="89"/>
      <c r="O46" s="90"/>
      <c r="P46" s="174" t="str">
        <f t="shared" si="3"/>
        <v/>
      </c>
    </row>
    <row r="47" spans="1:16" ht="19.899999999999999" customHeight="1" thickBot="1" x14ac:dyDescent="0.25">
      <c r="A47" s="148" t="str">
        <f>IF('Start - jaro'!I25="","","x")</f>
        <v/>
      </c>
      <c r="B47" s="147">
        <v>45</v>
      </c>
      <c r="C47" s="149" t="str">
        <f>IF('Start - jaro'!G25="","",'Start - jaro'!G25)</f>
        <v/>
      </c>
      <c r="D47" s="187"/>
      <c r="E47" s="89"/>
      <c r="F47" s="89"/>
      <c r="G47" s="90"/>
      <c r="H47" s="174" t="str">
        <f t="shared" si="2"/>
        <v/>
      </c>
      <c r="I47" s="148" t="str">
        <f>IF('Start - jaro'!M20="","","x")</f>
        <v/>
      </c>
      <c r="J47" s="147">
        <v>65</v>
      </c>
      <c r="K47" s="149" t="str">
        <f>IF('Start - jaro'!K20="","",'Start - jaro'!K20)</f>
        <v/>
      </c>
      <c r="L47" s="187"/>
      <c r="M47" s="88"/>
      <c r="N47" s="89"/>
      <c r="O47" s="90"/>
      <c r="P47" s="174" t="str">
        <f t="shared" si="3"/>
        <v/>
      </c>
    </row>
    <row r="48" spans="1:16" ht="19.899999999999999" customHeight="1" thickBot="1" x14ac:dyDescent="0.25">
      <c r="A48" s="148" t="str">
        <f>IF('Start - jaro'!I26="","","x")</f>
        <v/>
      </c>
      <c r="B48" s="147">
        <v>46</v>
      </c>
      <c r="C48" s="149" t="str">
        <f>IF('Start - jaro'!G26="","",'Start - jaro'!G26)</f>
        <v/>
      </c>
      <c r="D48" s="187"/>
      <c r="E48" s="89"/>
      <c r="F48" s="89"/>
      <c r="G48" s="90"/>
      <c r="H48" s="174" t="str">
        <f t="shared" si="2"/>
        <v/>
      </c>
      <c r="I48" s="148" t="str">
        <f>IF('Start - jaro'!M21="","","x")</f>
        <v/>
      </c>
      <c r="J48" s="147">
        <v>66</v>
      </c>
      <c r="K48" s="149" t="str">
        <f>IF('Start - jaro'!K21="","",'Start - jaro'!K21)</f>
        <v/>
      </c>
      <c r="L48" s="187"/>
      <c r="M48" s="88"/>
      <c r="N48" s="89"/>
      <c r="O48" s="90"/>
      <c r="P48" s="174" t="str">
        <f t="shared" si="3"/>
        <v/>
      </c>
    </row>
    <row r="49" spans="1:16" ht="19.899999999999999" customHeight="1" thickBot="1" x14ac:dyDescent="0.25">
      <c r="A49" s="148" t="str">
        <f>IF('Start - jaro'!I27="","","x")</f>
        <v/>
      </c>
      <c r="B49" s="147">
        <v>47</v>
      </c>
      <c r="C49" s="149" t="str">
        <f>IF('Start - jaro'!G27="","",'Start - jaro'!G27)</f>
        <v/>
      </c>
      <c r="D49" s="187"/>
      <c r="E49" s="89"/>
      <c r="F49" s="89"/>
      <c r="G49" s="90"/>
      <c r="H49" s="174" t="str">
        <f t="shared" si="2"/>
        <v/>
      </c>
      <c r="I49" s="148" t="str">
        <f>IF('Start - jaro'!M22="","","x")</f>
        <v/>
      </c>
      <c r="J49" s="147">
        <v>67</v>
      </c>
      <c r="K49" s="149" t="str">
        <f>IF('Start - jaro'!K22="","",'Start - jaro'!K22)</f>
        <v/>
      </c>
      <c r="L49" s="187"/>
      <c r="M49" s="88"/>
      <c r="N49" s="89"/>
      <c r="O49" s="90"/>
      <c r="P49" s="174" t="str">
        <f t="shared" si="3"/>
        <v/>
      </c>
    </row>
    <row r="50" spans="1:16" ht="19.899999999999999" customHeight="1" thickBot="1" x14ac:dyDescent="0.25">
      <c r="A50" s="148" t="str">
        <f>IF('Start - jaro'!I28="","","x")</f>
        <v/>
      </c>
      <c r="B50" s="147">
        <v>48</v>
      </c>
      <c r="C50" s="149" t="str">
        <f>IF('Start - jaro'!G28="","",'Start - jaro'!G28)</f>
        <v/>
      </c>
      <c r="D50" s="187"/>
      <c r="E50" s="89"/>
      <c r="F50" s="89"/>
      <c r="G50" s="90"/>
      <c r="H50" s="174" t="str">
        <f t="shared" si="2"/>
        <v/>
      </c>
      <c r="I50" s="148" t="str">
        <f>IF('Start - jaro'!M23="","","x")</f>
        <v/>
      </c>
      <c r="J50" s="147">
        <v>68</v>
      </c>
      <c r="K50" s="149" t="str">
        <f>IF('Start - jaro'!K23="","",'Start - jaro'!K23)</f>
        <v/>
      </c>
      <c r="L50" s="187"/>
      <c r="M50" s="88"/>
      <c r="N50" s="89"/>
      <c r="O50" s="90"/>
      <c r="P50" s="174" t="str">
        <f t="shared" si="3"/>
        <v/>
      </c>
    </row>
    <row r="51" spans="1:16" ht="19.899999999999999" customHeight="1" thickBot="1" x14ac:dyDescent="0.25">
      <c r="A51" s="148" t="str">
        <f>IF('Start - jaro'!I29="","","x")</f>
        <v/>
      </c>
      <c r="B51" s="166">
        <v>49</v>
      </c>
      <c r="C51" s="167" t="str">
        <f>IF('Start - jaro'!G29="","",'Start - jaro'!G29)</f>
        <v/>
      </c>
      <c r="D51" s="188"/>
      <c r="E51" s="189"/>
      <c r="F51" s="189"/>
      <c r="G51" s="190"/>
      <c r="H51" s="175" t="str">
        <f t="shared" si="2"/>
        <v/>
      </c>
      <c r="I51" s="148" t="str">
        <f>IF('Start - jaro'!M24="","","x")</f>
        <v/>
      </c>
      <c r="J51" s="147">
        <v>69</v>
      </c>
      <c r="K51" s="167" t="str">
        <f>IF('Start - jaro'!K24="","",'Start - jaro'!K24)</f>
        <v/>
      </c>
      <c r="L51" s="188"/>
      <c r="M51" s="194"/>
      <c r="N51" s="189"/>
      <c r="O51" s="190"/>
      <c r="P51" s="175" t="str">
        <f t="shared" si="3"/>
        <v/>
      </c>
    </row>
    <row r="52" spans="1:16" ht="19.899999999999999" customHeight="1" thickBot="1" x14ac:dyDescent="0.25">
      <c r="A52" s="148" t="str">
        <f>IF('Start - jaro'!I30="","","x")</f>
        <v/>
      </c>
      <c r="B52" s="168">
        <v>50</v>
      </c>
      <c r="C52" s="151" t="str">
        <f>IF('Start - jaro'!G30="","",'Start - jaro'!G30)</f>
        <v/>
      </c>
      <c r="D52" s="191"/>
      <c r="E52" s="192"/>
      <c r="F52" s="192"/>
      <c r="G52" s="193"/>
      <c r="H52" s="176" t="str">
        <f t="shared" si="2"/>
        <v/>
      </c>
      <c r="I52" s="148" t="str">
        <f>IF('Start - jaro'!M25="","","x")</f>
        <v/>
      </c>
      <c r="J52" s="147">
        <v>70</v>
      </c>
      <c r="K52" s="167" t="str">
        <f>IF('Start - jaro'!K25="","",'Start - jaro'!K25)</f>
        <v/>
      </c>
      <c r="L52" s="188"/>
      <c r="M52" s="194"/>
      <c r="N52" s="189"/>
      <c r="O52" s="190"/>
      <c r="P52" s="175" t="str">
        <f t="shared" si="3"/>
        <v/>
      </c>
    </row>
    <row r="53" spans="1:16" ht="19.899999999999999" customHeight="1" thickBot="1" x14ac:dyDescent="0.25">
      <c r="A53" s="148" t="str">
        <f>IF('Start - jaro'!M6="","","x")</f>
        <v/>
      </c>
      <c r="B53" s="147">
        <v>51</v>
      </c>
      <c r="C53" s="150" t="str">
        <f>IF('Start - jaro'!K6="","",'Start - jaro'!K6)</f>
        <v/>
      </c>
      <c r="D53" s="187"/>
      <c r="E53" s="89"/>
      <c r="F53" s="89"/>
      <c r="G53" s="90"/>
      <c r="H53" s="174" t="str">
        <f t="shared" si="2"/>
        <v/>
      </c>
      <c r="I53" s="148" t="str">
        <f>IF('Start - jaro'!M26="","","x")</f>
        <v/>
      </c>
      <c r="J53" s="147">
        <v>71</v>
      </c>
      <c r="K53" s="150" t="str">
        <f>IF('Start - jaro'!K26="","",'Start - jaro'!K26)</f>
        <v/>
      </c>
      <c r="L53" s="187"/>
      <c r="M53" s="88"/>
      <c r="N53" s="89"/>
      <c r="O53" s="90"/>
      <c r="P53" s="174" t="str">
        <f t="shared" si="3"/>
        <v/>
      </c>
    </row>
    <row r="54" spans="1:16" ht="19.899999999999999" customHeight="1" thickBot="1" x14ac:dyDescent="0.25">
      <c r="A54" s="148" t="str">
        <f>IF('Start - jaro'!M7="","","x")</f>
        <v/>
      </c>
      <c r="B54" s="147">
        <v>52</v>
      </c>
      <c r="C54" s="149" t="str">
        <f>IF('Start - jaro'!K7="","",'Start - jaro'!K7)</f>
        <v/>
      </c>
      <c r="D54" s="187"/>
      <c r="E54" s="89"/>
      <c r="F54" s="89"/>
      <c r="G54" s="90"/>
      <c r="H54" s="174" t="str">
        <f t="shared" si="2"/>
        <v/>
      </c>
      <c r="I54" s="148" t="str">
        <f>IF('Start - jaro'!M27="","","x")</f>
        <v/>
      </c>
      <c r="J54" s="147">
        <v>72</v>
      </c>
      <c r="K54" s="149" t="str">
        <f>IF('Start - jaro'!K27="","",'Start - jaro'!K27)</f>
        <v/>
      </c>
      <c r="L54" s="187"/>
      <c r="M54" s="88"/>
      <c r="N54" s="89"/>
      <c r="O54" s="90"/>
      <c r="P54" s="174" t="str">
        <f t="shared" si="3"/>
        <v/>
      </c>
    </row>
    <row r="55" spans="1:16" ht="19.899999999999999" customHeight="1" thickBot="1" x14ac:dyDescent="0.25">
      <c r="A55" s="148" t="str">
        <f>IF('Start - jaro'!M8="","","x")</f>
        <v/>
      </c>
      <c r="B55" s="147">
        <v>53</v>
      </c>
      <c r="C55" s="149" t="str">
        <f>IF('Start - jaro'!K8="","",'Start - jaro'!K8)</f>
        <v/>
      </c>
      <c r="D55" s="187"/>
      <c r="E55" s="89"/>
      <c r="F55" s="89"/>
      <c r="G55" s="90"/>
      <c r="H55" s="174" t="str">
        <f t="shared" si="2"/>
        <v/>
      </c>
      <c r="I55" s="148" t="str">
        <f>IF('Start - jaro'!M28="","","x")</f>
        <v/>
      </c>
      <c r="J55" s="147">
        <v>73</v>
      </c>
      <c r="K55" s="149" t="str">
        <f>IF('Start - jaro'!K28="","",'Start - jaro'!K28)</f>
        <v/>
      </c>
      <c r="L55" s="187"/>
      <c r="M55" s="88"/>
      <c r="N55" s="89"/>
      <c r="O55" s="90"/>
      <c r="P55" s="174" t="str">
        <f t="shared" si="3"/>
        <v/>
      </c>
    </row>
    <row r="56" spans="1:16" ht="19.899999999999999" customHeight="1" thickBot="1" x14ac:dyDescent="0.25">
      <c r="A56" s="148" t="str">
        <f>IF('Start - jaro'!M9="","","x")</f>
        <v/>
      </c>
      <c r="B56" s="147">
        <v>54</v>
      </c>
      <c r="C56" s="149" t="str">
        <f>IF('Start - jaro'!K9="","",'Start - jaro'!K9)</f>
        <v/>
      </c>
      <c r="D56" s="187"/>
      <c r="E56" s="89"/>
      <c r="F56" s="89"/>
      <c r="G56" s="90"/>
      <c r="H56" s="174" t="str">
        <f t="shared" si="2"/>
        <v/>
      </c>
      <c r="I56" s="148" t="str">
        <f>IF('Start - jaro'!M29="","","x")</f>
        <v/>
      </c>
      <c r="J56" s="147">
        <v>74</v>
      </c>
      <c r="K56" s="149" t="str">
        <f>IF('Start - jaro'!K29="","",'Start - jaro'!K29)</f>
        <v/>
      </c>
      <c r="L56" s="187"/>
      <c r="M56" s="88"/>
      <c r="N56" s="89"/>
      <c r="O56" s="90"/>
      <c r="P56" s="174" t="str">
        <f t="shared" si="3"/>
        <v/>
      </c>
    </row>
    <row r="57" spans="1:16" ht="19.899999999999999" customHeight="1" thickBot="1" x14ac:dyDescent="0.25">
      <c r="A57" s="148" t="str">
        <f>IF('Start - jaro'!M10="","","x")</f>
        <v/>
      </c>
      <c r="B57" s="147">
        <v>55</v>
      </c>
      <c r="C57" s="149" t="str">
        <f>IF('Start - jaro'!K10="","",'Start - jaro'!K10)</f>
        <v/>
      </c>
      <c r="D57" s="187"/>
      <c r="E57" s="89"/>
      <c r="F57" s="89"/>
      <c r="G57" s="90"/>
      <c r="H57" s="174" t="str">
        <f t="shared" si="2"/>
        <v/>
      </c>
      <c r="I57" s="148" t="str">
        <f>IF('Start - jaro'!M30="","","x")</f>
        <v/>
      </c>
      <c r="J57" s="147">
        <v>75</v>
      </c>
      <c r="K57" s="149" t="str">
        <f>IF('Start - jaro'!K30="","",'Start - jaro'!K30)</f>
        <v/>
      </c>
      <c r="L57" s="187"/>
      <c r="M57" s="88"/>
      <c r="N57" s="89"/>
      <c r="O57" s="90"/>
      <c r="P57" s="174" t="str">
        <f t="shared" si="3"/>
        <v/>
      </c>
    </row>
    <row r="58" spans="1:16" ht="19.899999999999999" customHeight="1" thickBot="1" x14ac:dyDescent="0.25">
      <c r="A58" s="148" t="str">
        <f>IF('Start - jaro'!M11="","","x")</f>
        <v/>
      </c>
      <c r="B58" s="147">
        <v>56</v>
      </c>
      <c r="C58" s="149" t="str">
        <f>IF('Start - jaro'!K11="","",'Start - jaro'!K11)</f>
        <v/>
      </c>
      <c r="D58" s="187"/>
      <c r="E58" s="89"/>
      <c r="F58" s="89"/>
      <c r="G58" s="90"/>
      <c r="H58" s="174" t="str">
        <f t="shared" si="2"/>
        <v/>
      </c>
      <c r="I58" s="148" t="str">
        <f>IF('Start - jaro'!Q6="","","x")</f>
        <v/>
      </c>
      <c r="J58" s="147">
        <v>76</v>
      </c>
      <c r="K58" s="149" t="str">
        <f>IF('Start - jaro'!O6="","",'Start - jaro'!O6)</f>
        <v/>
      </c>
      <c r="L58" s="187"/>
      <c r="M58" s="88"/>
      <c r="N58" s="89"/>
      <c r="O58" s="90"/>
      <c r="P58" s="174" t="str">
        <f t="shared" si="3"/>
        <v/>
      </c>
    </row>
    <row r="59" spans="1:16" ht="19.899999999999999" customHeight="1" thickBot="1" x14ac:dyDescent="0.25">
      <c r="A59" s="148" t="str">
        <f>IF('Start - jaro'!M12="","","x")</f>
        <v/>
      </c>
      <c r="B59" s="147">
        <v>57</v>
      </c>
      <c r="C59" s="149" t="str">
        <f>IF('Start - jaro'!K12="","",'Start - jaro'!K12)</f>
        <v/>
      </c>
      <c r="D59" s="187"/>
      <c r="E59" s="89"/>
      <c r="F59" s="89"/>
      <c r="G59" s="90"/>
      <c r="H59" s="174" t="str">
        <f t="shared" si="2"/>
        <v/>
      </c>
      <c r="I59" s="148" t="str">
        <f>IF('Start - jaro'!Q7="","","x")</f>
        <v/>
      </c>
      <c r="J59" s="147">
        <v>77</v>
      </c>
      <c r="K59" s="149" t="str">
        <f>IF('Start - jaro'!O7="","",'Start - jaro'!O7)</f>
        <v/>
      </c>
      <c r="L59" s="187"/>
      <c r="M59" s="88"/>
      <c r="N59" s="89"/>
      <c r="O59" s="90"/>
      <c r="P59" s="174" t="str">
        <f t="shared" si="3"/>
        <v/>
      </c>
    </row>
    <row r="60" spans="1:16" ht="19.899999999999999" customHeight="1" thickBot="1" x14ac:dyDescent="0.25">
      <c r="A60" s="148" t="str">
        <f>IF('Start - jaro'!M13="","","x")</f>
        <v/>
      </c>
      <c r="B60" s="147">
        <v>58</v>
      </c>
      <c r="C60" s="149" t="str">
        <f>IF('Start - jaro'!K13="","",'Start - jaro'!K13)</f>
        <v/>
      </c>
      <c r="D60" s="187"/>
      <c r="E60" s="89"/>
      <c r="F60" s="89"/>
      <c r="G60" s="90"/>
      <c r="H60" s="174" t="str">
        <f t="shared" si="2"/>
        <v/>
      </c>
      <c r="I60" s="148" t="str">
        <f>IF('Start - jaro'!Q8="","","x")</f>
        <v/>
      </c>
      <c r="J60" s="147">
        <v>78</v>
      </c>
      <c r="K60" s="149" t="str">
        <f>IF('Start - jaro'!O8="","",'Start - jaro'!O8)</f>
        <v/>
      </c>
      <c r="L60" s="187"/>
      <c r="M60" s="88"/>
      <c r="N60" s="89"/>
      <c r="O60" s="90"/>
      <c r="P60" s="174" t="str">
        <f t="shared" si="3"/>
        <v/>
      </c>
    </row>
    <row r="61" spans="1:16" ht="19.899999999999999" customHeight="1" thickBot="1" x14ac:dyDescent="0.25">
      <c r="A61" s="148" t="str">
        <f>IF('Start - jaro'!M14="","","x")</f>
        <v/>
      </c>
      <c r="B61" s="166">
        <v>59</v>
      </c>
      <c r="C61" s="167" t="str">
        <f>IF('Start - jaro'!K14="","",'Start - jaro'!K14)</f>
        <v/>
      </c>
      <c r="D61" s="188"/>
      <c r="E61" s="189"/>
      <c r="F61" s="189"/>
      <c r="G61" s="190"/>
      <c r="H61" s="175" t="str">
        <f t="shared" si="2"/>
        <v/>
      </c>
      <c r="I61" s="148" t="str">
        <f>IF('Start - jaro'!Q9="","","x")</f>
        <v/>
      </c>
      <c r="J61" s="147">
        <v>79</v>
      </c>
      <c r="K61" s="167" t="str">
        <f>IF('Start - jaro'!O9="","",'Start - jaro'!O9)</f>
        <v/>
      </c>
      <c r="L61" s="188"/>
      <c r="M61" s="194"/>
      <c r="N61" s="189"/>
      <c r="O61" s="190"/>
      <c r="P61" s="175" t="str">
        <f t="shared" si="3"/>
        <v/>
      </c>
    </row>
    <row r="62" spans="1:16" ht="19.899999999999999" customHeight="1" thickBot="1" x14ac:dyDescent="0.25">
      <c r="A62" s="148" t="str">
        <f>IF('Start - jaro'!M15="","","x")</f>
        <v/>
      </c>
      <c r="B62" s="168">
        <v>60</v>
      </c>
      <c r="C62" s="151" t="str">
        <f>IF('Start - jaro'!K15="","",'Start - jaro'!K15)</f>
        <v/>
      </c>
      <c r="D62" s="191"/>
      <c r="E62" s="192"/>
      <c r="F62" s="192"/>
      <c r="G62" s="193"/>
      <c r="H62" s="176" t="str">
        <f t="shared" si="2"/>
        <v/>
      </c>
      <c r="I62" s="148" t="str">
        <f>IF('Start - jaro'!Q10="","","x")</f>
        <v/>
      </c>
      <c r="J62" s="147">
        <v>80</v>
      </c>
      <c r="K62" s="167" t="str">
        <f>IF('Start - jaro'!O10="","",'Start - jaro'!O10)</f>
        <v/>
      </c>
      <c r="L62" s="188"/>
      <c r="M62" s="194"/>
      <c r="N62" s="189"/>
      <c r="O62" s="190"/>
      <c r="P62" s="175" t="str">
        <f t="shared" si="3"/>
        <v/>
      </c>
    </row>
    <row r="63" spans="1:16" ht="15" customHeight="1" x14ac:dyDescent="0.2">
      <c r="B63" s="819" t="s">
        <v>107</v>
      </c>
      <c r="C63" s="820"/>
      <c r="D63" s="820"/>
      <c r="E63" s="820"/>
      <c r="F63" s="820"/>
      <c r="G63" s="820"/>
      <c r="H63" s="820"/>
      <c r="I63" s="820"/>
      <c r="J63" s="820"/>
      <c r="K63" s="749"/>
      <c r="L63" s="749"/>
      <c r="M63" s="749"/>
      <c r="N63" s="749"/>
      <c r="O63" s="749"/>
      <c r="P63" s="750"/>
    </row>
    <row r="64" spans="1:16" ht="15" customHeight="1" x14ac:dyDescent="0.2">
      <c r="B64" s="821"/>
      <c r="C64" s="822"/>
      <c r="D64" s="822"/>
      <c r="E64" s="822"/>
      <c r="F64" s="822"/>
      <c r="G64" s="822"/>
      <c r="H64" s="822"/>
      <c r="I64" s="822"/>
      <c r="J64" s="822"/>
      <c r="K64" s="751"/>
      <c r="L64" s="751"/>
      <c r="M64" s="751"/>
      <c r="N64" s="751"/>
      <c r="O64" s="751"/>
      <c r="P64" s="752"/>
    </row>
    <row r="65" spans="1:16" ht="15" customHeight="1" x14ac:dyDescent="0.2">
      <c r="B65" s="821"/>
      <c r="C65" s="822"/>
      <c r="D65" s="822"/>
      <c r="E65" s="822"/>
      <c r="F65" s="822"/>
      <c r="G65" s="822"/>
      <c r="H65" s="822"/>
      <c r="I65" s="822"/>
      <c r="J65" s="822"/>
      <c r="K65" s="751"/>
      <c r="L65" s="751"/>
      <c r="M65" s="751"/>
      <c r="N65" s="751"/>
      <c r="O65" s="751"/>
      <c r="P65" s="752"/>
    </row>
    <row r="66" spans="1:16" ht="19.899999999999999" customHeight="1" thickBot="1" x14ac:dyDescent="0.25">
      <c r="B66" s="823" t="s">
        <v>109</v>
      </c>
      <c r="C66" s="824"/>
      <c r="D66" s="824"/>
      <c r="E66" s="824"/>
      <c r="F66" s="824"/>
      <c r="G66" s="824"/>
      <c r="H66" s="824"/>
      <c r="I66" s="824"/>
      <c r="J66" s="824"/>
      <c r="K66" s="817"/>
      <c r="L66" s="817"/>
      <c r="M66" s="817"/>
      <c r="N66" s="817"/>
      <c r="O66" s="817"/>
      <c r="P66" s="818"/>
    </row>
    <row r="67" spans="1:16" ht="15" customHeight="1" x14ac:dyDescent="0.2">
      <c r="B67" s="797" t="s">
        <v>99</v>
      </c>
      <c r="C67" s="798"/>
      <c r="D67" s="803" t="s">
        <v>104</v>
      </c>
      <c r="E67" s="804"/>
      <c r="F67" s="804"/>
      <c r="G67" s="804"/>
      <c r="H67" s="805"/>
      <c r="I67" s="102"/>
      <c r="J67" s="797" t="s">
        <v>99</v>
      </c>
      <c r="K67" s="798"/>
      <c r="L67" s="803" t="s">
        <v>104</v>
      </c>
      <c r="M67" s="804"/>
      <c r="N67" s="804"/>
      <c r="O67" s="804"/>
      <c r="P67" s="805"/>
    </row>
    <row r="68" spans="1:16" ht="15" customHeight="1" x14ac:dyDescent="0.2">
      <c r="B68" s="797"/>
      <c r="C68" s="798"/>
      <c r="D68" s="803"/>
      <c r="E68" s="804"/>
      <c r="F68" s="804"/>
      <c r="G68" s="804"/>
      <c r="H68" s="805"/>
      <c r="I68" s="103"/>
      <c r="J68" s="797"/>
      <c r="K68" s="798"/>
      <c r="L68" s="803"/>
      <c r="M68" s="804"/>
      <c r="N68" s="804"/>
      <c r="O68" s="804"/>
      <c r="P68" s="805"/>
    </row>
    <row r="69" spans="1:16" ht="15" customHeight="1" thickBot="1" x14ac:dyDescent="0.25">
      <c r="B69" s="800"/>
      <c r="C69" s="801"/>
      <c r="D69" s="806"/>
      <c r="E69" s="807"/>
      <c r="F69" s="807"/>
      <c r="G69" s="807"/>
      <c r="H69" s="808"/>
      <c r="I69" s="103"/>
      <c r="J69" s="800"/>
      <c r="K69" s="801"/>
      <c r="L69" s="806"/>
      <c r="M69" s="807"/>
      <c r="N69" s="807"/>
      <c r="O69" s="807"/>
      <c r="P69" s="808"/>
    </row>
    <row r="70" spans="1:16" ht="15" customHeight="1" x14ac:dyDescent="0.2">
      <c r="B70" s="853" t="str">
        <f>"KATEGORIE: "&amp;'Start - podzim'!$N$2</f>
        <v>KATEGORIE: STARŠÍ</v>
      </c>
      <c r="C70" s="854"/>
      <c r="D70" s="812" t="s">
        <v>100</v>
      </c>
      <c r="E70" s="816" t="s">
        <v>101</v>
      </c>
      <c r="F70" s="877" t="s">
        <v>102</v>
      </c>
      <c r="G70" s="816" t="s">
        <v>103</v>
      </c>
      <c r="H70" s="814" t="s">
        <v>112</v>
      </c>
      <c r="I70" s="106"/>
      <c r="J70" s="853" t="str">
        <f>"KATEGORIE: "&amp;'Start - podzim'!$N$2</f>
        <v>KATEGORIE: STARŠÍ</v>
      </c>
      <c r="K70" s="854"/>
      <c r="L70" s="812" t="s">
        <v>100</v>
      </c>
      <c r="M70" s="816" t="s">
        <v>101</v>
      </c>
      <c r="N70" s="877" t="s">
        <v>102</v>
      </c>
      <c r="O70" s="816" t="s">
        <v>103</v>
      </c>
      <c r="P70" s="814" t="s">
        <v>112</v>
      </c>
    </row>
    <row r="71" spans="1:16" ht="15" customHeight="1" x14ac:dyDescent="0.2">
      <c r="B71" s="856"/>
      <c r="C71" s="857"/>
      <c r="D71" s="725"/>
      <c r="E71" s="721"/>
      <c r="F71" s="878"/>
      <c r="G71" s="721"/>
      <c r="H71" s="814"/>
      <c r="I71" s="106"/>
      <c r="J71" s="856"/>
      <c r="K71" s="857"/>
      <c r="L71" s="725"/>
      <c r="M71" s="721"/>
      <c r="N71" s="878"/>
      <c r="O71" s="721"/>
      <c r="P71" s="814"/>
    </row>
    <row r="72" spans="1:16" ht="16.899999999999999" customHeight="1" x14ac:dyDescent="0.2">
      <c r="B72" s="760" t="s">
        <v>49</v>
      </c>
      <c r="C72" s="762" t="s">
        <v>50</v>
      </c>
      <c r="D72" s="725"/>
      <c r="E72" s="721"/>
      <c r="F72" s="878"/>
      <c r="G72" s="721"/>
      <c r="H72" s="814"/>
      <c r="I72" s="106"/>
      <c r="J72" s="760" t="s">
        <v>49</v>
      </c>
      <c r="K72" s="762" t="s">
        <v>50</v>
      </c>
      <c r="L72" s="725"/>
      <c r="M72" s="721"/>
      <c r="N72" s="878"/>
      <c r="O72" s="721"/>
      <c r="P72" s="814"/>
    </row>
    <row r="73" spans="1:16" ht="16.899999999999999" customHeight="1" thickBot="1" x14ac:dyDescent="0.25">
      <c r="B73" s="761"/>
      <c r="C73" s="763"/>
      <c r="D73" s="726"/>
      <c r="E73" s="722"/>
      <c r="F73" s="879"/>
      <c r="G73" s="722"/>
      <c r="H73" s="815"/>
      <c r="I73" s="106"/>
      <c r="J73" s="761"/>
      <c r="K73" s="763"/>
      <c r="L73" s="726"/>
      <c r="M73" s="722"/>
      <c r="N73" s="879"/>
      <c r="O73" s="722"/>
      <c r="P73" s="815"/>
    </row>
    <row r="74" spans="1:16" ht="19.899999999999999" customHeight="1" thickBot="1" x14ac:dyDescent="0.25">
      <c r="A74" s="148" t="str">
        <f>IF('Start - jaro'!Q11="","","x")</f>
        <v/>
      </c>
      <c r="B74" s="147">
        <v>81</v>
      </c>
      <c r="C74" s="150" t="str">
        <f>IF('Start - jaro'!O11="","",'Start - jaro'!O11)</f>
        <v/>
      </c>
      <c r="D74" s="187"/>
      <c r="E74" s="89"/>
      <c r="F74" s="89"/>
      <c r="G74" s="90"/>
      <c r="H74" s="174" t="str">
        <f>IF($A74="x","x",IF($C74="","",SUM(D74:G74)))</f>
        <v/>
      </c>
      <c r="I74" s="148"/>
      <c r="J74" s="147"/>
      <c r="K74" s="150"/>
      <c r="L74" s="107"/>
      <c r="M74" s="182"/>
      <c r="N74" s="172"/>
      <c r="O74" s="181"/>
      <c r="P74" s="174"/>
    </row>
    <row r="75" spans="1:16" ht="19.899999999999999" customHeight="1" thickBot="1" x14ac:dyDescent="0.25">
      <c r="A75" s="148" t="str">
        <f>IF('Start - jaro'!Q12="","","x")</f>
        <v/>
      </c>
      <c r="B75" s="147">
        <v>82</v>
      </c>
      <c r="C75" s="149" t="str">
        <f>IF('Start - jaro'!O12="","",'Start - jaro'!O12)</f>
        <v/>
      </c>
      <c r="D75" s="187"/>
      <c r="E75" s="89"/>
      <c r="F75" s="89"/>
      <c r="G75" s="90"/>
      <c r="H75" s="174" t="str">
        <f t="shared" ref="H75:H93" si="4">IF($A75="x","x",IF($C75="","",SUM(D75:G75)))</f>
        <v/>
      </c>
      <c r="I75" s="148"/>
      <c r="J75" s="147"/>
      <c r="K75" s="149"/>
      <c r="L75" s="107"/>
      <c r="M75" s="182"/>
      <c r="N75" s="172"/>
      <c r="O75" s="181"/>
      <c r="P75" s="174"/>
    </row>
    <row r="76" spans="1:16" ht="19.899999999999999" customHeight="1" thickBot="1" x14ac:dyDescent="0.25">
      <c r="A76" s="148" t="str">
        <f>IF('Start - jaro'!Q13="","","x")</f>
        <v/>
      </c>
      <c r="B76" s="147">
        <v>83</v>
      </c>
      <c r="C76" s="149" t="str">
        <f>IF('Start - jaro'!O13="","",'Start - jaro'!O13)</f>
        <v/>
      </c>
      <c r="D76" s="187"/>
      <c r="E76" s="89"/>
      <c r="F76" s="89"/>
      <c r="G76" s="90"/>
      <c r="H76" s="174" t="str">
        <f t="shared" si="4"/>
        <v/>
      </c>
      <c r="I76" s="148"/>
      <c r="J76" s="147"/>
      <c r="K76" s="149"/>
      <c r="L76" s="107"/>
      <c r="M76" s="182"/>
      <c r="N76" s="172"/>
      <c r="O76" s="181"/>
      <c r="P76" s="174"/>
    </row>
    <row r="77" spans="1:16" ht="19.899999999999999" customHeight="1" thickBot="1" x14ac:dyDescent="0.25">
      <c r="A77" s="148" t="str">
        <f>IF('Start - jaro'!Q14="","","x")</f>
        <v/>
      </c>
      <c r="B77" s="147">
        <v>84</v>
      </c>
      <c r="C77" s="149" t="str">
        <f>IF('Start - jaro'!O14="","",'Start - jaro'!O14)</f>
        <v/>
      </c>
      <c r="D77" s="187"/>
      <c r="E77" s="89"/>
      <c r="F77" s="89"/>
      <c r="G77" s="90"/>
      <c r="H77" s="174" t="str">
        <f t="shared" si="4"/>
        <v/>
      </c>
      <c r="I77" s="148"/>
      <c r="J77" s="147"/>
      <c r="K77" s="149"/>
      <c r="L77" s="107"/>
      <c r="M77" s="182"/>
      <c r="N77" s="172"/>
      <c r="O77" s="181"/>
      <c r="P77" s="174"/>
    </row>
    <row r="78" spans="1:16" ht="19.899999999999999" customHeight="1" thickBot="1" x14ac:dyDescent="0.25">
      <c r="A78" s="148" t="str">
        <f>IF('Start - jaro'!Q15="","","x")</f>
        <v/>
      </c>
      <c r="B78" s="147">
        <v>85</v>
      </c>
      <c r="C78" s="149" t="str">
        <f>IF('Start - jaro'!O15="","",'Start - jaro'!O15)</f>
        <v/>
      </c>
      <c r="D78" s="187"/>
      <c r="E78" s="89"/>
      <c r="F78" s="89"/>
      <c r="G78" s="90"/>
      <c r="H78" s="174" t="str">
        <f t="shared" si="4"/>
        <v/>
      </c>
      <c r="I78" s="148"/>
      <c r="J78" s="147"/>
      <c r="K78" s="149"/>
      <c r="L78" s="107"/>
      <c r="M78" s="182"/>
      <c r="N78" s="172"/>
      <c r="O78" s="181"/>
      <c r="P78" s="174"/>
    </row>
    <row r="79" spans="1:16" ht="19.899999999999999" customHeight="1" thickBot="1" x14ac:dyDescent="0.25">
      <c r="A79" s="148" t="str">
        <f>IF('Start - jaro'!Q16="","","x")</f>
        <v/>
      </c>
      <c r="B79" s="147">
        <v>86</v>
      </c>
      <c r="C79" s="149" t="str">
        <f>IF('Start - jaro'!O16="","",'Start - jaro'!O16)</f>
        <v/>
      </c>
      <c r="D79" s="187"/>
      <c r="E79" s="89"/>
      <c r="F79" s="89"/>
      <c r="G79" s="90"/>
      <c r="H79" s="174" t="str">
        <f t="shared" si="4"/>
        <v/>
      </c>
      <c r="I79" s="148"/>
      <c r="J79" s="147"/>
      <c r="K79" s="149"/>
      <c r="L79" s="107"/>
      <c r="M79" s="182"/>
      <c r="N79" s="172"/>
      <c r="O79" s="181"/>
      <c r="P79" s="174"/>
    </row>
    <row r="80" spans="1:16" ht="19.899999999999999" customHeight="1" thickBot="1" x14ac:dyDescent="0.25">
      <c r="A80" s="148" t="str">
        <f>IF('Start - jaro'!Q17="","","x")</f>
        <v/>
      </c>
      <c r="B80" s="147">
        <v>87</v>
      </c>
      <c r="C80" s="149" t="str">
        <f>IF('Start - jaro'!O17="","",'Start - jaro'!O17)</f>
        <v/>
      </c>
      <c r="D80" s="187"/>
      <c r="E80" s="89"/>
      <c r="F80" s="89"/>
      <c r="G80" s="90"/>
      <c r="H80" s="174" t="str">
        <f t="shared" si="4"/>
        <v/>
      </c>
      <c r="I80" s="148"/>
      <c r="J80" s="147"/>
      <c r="K80" s="149"/>
      <c r="L80" s="107"/>
      <c r="M80" s="182"/>
      <c r="N80" s="172"/>
      <c r="O80" s="181"/>
      <c r="P80" s="174"/>
    </row>
    <row r="81" spans="1:16" ht="19.899999999999999" customHeight="1" thickBot="1" x14ac:dyDescent="0.25">
      <c r="A81" s="148" t="str">
        <f>IF('Start - jaro'!Q18="","","x")</f>
        <v/>
      </c>
      <c r="B81" s="147">
        <v>88</v>
      </c>
      <c r="C81" s="149" t="str">
        <f>IF('Start - jaro'!O18="","",'Start - jaro'!O18)</f>
        <v/>
      </c>
      <c r="D81" s="187"/>
      <c r="E81" s="89"/>
      <c r="F81" s="89"/>
      <c r="G81" s="90"/>
      <c r="H81" s="174" t="str">
        <f t="shared" si="4"/>
        <v/>
      </c>
      <c r="I81" s="148"/>
      <c r="J81" s="147"/>
      <c r="K81" s="149"/>
      <c r="L81" s="107"/>
      <c r="M81" s="182"/>
      <c r="N81" s="172"/>
      <c r="O81" s="181"/>
      <c r="P81" s="174"/>
    </row>
    <row r="82" spans="1:16" ht="19.899999999999999" customHeight="1" thickBot="1" x14ac:dyDescent="0.25">
      <c r="A82" s="148" t="str">
        <f>IF('Start - jaro'!Q19="","","x")</f>
        <v/>
      </c>
      <c r="B82" s="166">
        <v>89</v>
      </c>
      <c r="C82" s="167" t="str">
        <f>IF('Start - jaro'!O19="","",'Start - jaro'!O19)</f>
        <v/>
      </c>
      <c r="D82" s="188"/>
      <c r="E82" s="189"/>
      <c r="F82" s="189"/>
      <c r="G82" s="190"/>
      <c r="H82" s="175" t="str">
        <f t="shared" si="4"/>
        <v/>
      </c>
      <c r="I82" s="148"/>
      <c r="J82" s="166"/>
      <c r="K82" s="167"/>
      <c r="L82" s="183"/>
      <c r="M82" s="186"/>
      <c r="N82" s="184"/>
      <c r="O82" s="185"/>
      <c r="P82" s="175"/>
    </row>
    <row r="83" spans="1:16" ht="19.899999999999999" customHeight="1" thickBot="1" x14ac:dyDescent="0.25">
      <c r="A83" s="148" t="str">
        <f>IF('Start - jaro'!Q20="","","x")</f>
        <v/>
      </c>
      <c r="B83" s="168">
        <v>90</v>
      </c>
      <c r="C83" s="151" t="str">
        <f>IF('Start - jaro'!O20="","",'Start - jaro'!O20)</f>
        <v/>
      </c>
      <c r="D83" s="191"/>
      <c r="E83" s="192"/>
      <c r="F83" s="192"/>
      <c r="G83" s="193"/>
      <c r="H83" s="176" t="str">
        <f t="shared" si="4"/>
        <v/>
      </c>
      <c r="I83" s="148"/>
      <c r="J83" s="166"/>
      <c r="K83" s="167"/>
      <c r="L83" s="183"/>
      <c r="M83" s="186"/>
      <c r="N83" s="184"/>
      <c r="O83" s="185"/>
      <c r="P83" s="175"/>
    </row>
    <row r="84" spans="1:16" ht="19.899999999999999" customHeight="1" thickBot="1" x14ac:dyDescent="0.25">
      <c r="A84" s="148" t="str">
        <f>IF('Start - jaro'!Q21="","","x")</f>
        <v/>
      </c>
      <c r="B84" s="147">
        <v>91</v>
      </c>
      <c r="C84" s="150" t="str">
        <f>IF('Start - jaro'!O21="","",'Start - jaro'!O21)</f>
        <v/>
      </c>
      <c r="D84" s="187"/>
      <c r="E84" s="89"/>
      <c r="F84" s="89"/>
      <c r="G84" s="90"/>
      <c r="H84" s="174" t="str">
        <f t="shared" si="4"/>
        <v/>
      </c>
      <c r="I84" s="148"/>
      <c r="J84" s="147"/>
      <c r="K84" s="150"/>
      <c r="L84" s="107"/>
      <c r="M84" s="182"/>
      <c r="N84" s="172"/>
      <c r="O84" s="181"/>
      <c r="P84" s="174"/>
    </row>
    <row r="85" spans="1:16" ht="19.899999999999999" customHeight="1" thickBot="1" x14ac:dyDescent="0.25">
      <c r="A85" s="148" t="str">
        <f>IF('Start - jaro'!Q22="","","x")</f>
        <v/>
      </c>
      <c r="B85" s="147">
        <v>92</v>
      </c>
      <c r="C85" s="149" t="str">
        <f>IF('Start - jaro'!O22="","",'Start - jaro'!O22)</f>
        <v/>
      </c>
      <c r="D85" s="187"/>
      <c r="E85" s="89"/>
      <c r="F85" s="89"/>
      <c r="G85" s="90"/>
      <c r="H85" s="174" t="str">
        <f t="shared" si="4"/>
        <v/>
      </c>
      <c r="I85" s="148"/>
      <c r="J85" s="147"/>
      <c r="K85" s="149"/>
      <c r="L85" s="107"/>
      <c r="M85" s="182"/>
      <c r="N85" s="172"/>
      <c r="O85" s="181"/>
      <c r="P85" s="174"/>
    </row>
    <row r="86" spans="1:16" ht="19.899999999999999" customHeight="1" thickBot="1" x14ac:dyDescent="0.25">
      <c r="A86" s="148" t="str">
        <f>IF('Start - jaro'!Q23="","","x")</f>
        <v/>
      </c>
      <c r="B86" s="147">
        <v>93</v>
      </c>
      <c r="C86" s="149" t="str">
        <f>IF('Start - jaro'!O23="","",'Start - jaro'!O23)</f>
        <v/>
      </c>
      <c r="D86" s="187"/>
      <c r="E86" s="89"/>
      <c r="F86" s="89"/>
      <c r="G86" s="90"/>
      <c r="H86" s="174" t="str">
        <f t="shared" si="4"/>
        <v/>
      </c>
      <c r="I86" s="148"/>
      <c r="J86" s="147"/>
      <c r="K86" s="149"/>
      <c r="L86" s="107"/>
      <c r="M86" s="182"/>
      <c r="N86" s="172"/>
      <c r="O86" s="181"/>
      <c r="P86" s="174"/>
    </row>
    <row r="87" spans="1:16" ht="19.899999999999999" customHeight="1" thickBot="1" x14ac:dyDescent="0.25">
      <c r="A87" s="148" t="str">
        <f>IF('Start - jaro'!Q24="","","x")</f>
        <v/>
      </c>
      <c r="B87" s="147">
        <v>94</v>
      </c>
      <c r="C87" s="149" t="str">
        <f>IF('Start - jaro'!O24="","",'Start - jaro'!O24)</f>
        <v/>
      </c>
      <c r="D87" s="187"/>
      <c r="E87" s="89"/>
      <c r="F87" s="89"/>
      <c r="G87" s="90"/>
      <c r="H87" s="174" t="str">
        <f t="shared" si="4"/>
        <v/>
      </c>
      <c r="I87" s="148"/>
      <c r="J87" s="147"/>
      <c r="K87" s="149"/>
      <c r="L87" s="107"/>
      <c r="M87" s="182"/>
      <c r="N87" s="172"/>
      <c r="O87" s="181"/>
      <c r="P87" s="174"/>
    </row>
    <row r="88" spans="1:16" ht="19.899999999999999" customHeight="1" thickBot="1" x14ac:dyDescent="0.25">
      <c r="A88" s="148" t="str">
        <f>IF('Start - jaro'!Q25="","","x")</f>
        <v/>
      </c>
      <c r="B88" s="147">
        <v>95</v>
      </c>
      <c r="C88" s="149" t="str">
        <f>IF('Start - jaro'!O25="","",'Start - jaro'!O25)</f>
        <v/>
      </c>
      <c r="D88" s="187"/>
      <c r="E88" s="89"/>
      <c r="F88" s="89"/>
      <c r="G88" s="90"/>
      <c r="H88" s="174" t="str">
        <f t="shared" si="4"/>
        <v/>
      </c>
      <c r="I88" s="148"/>
      <c r="J88" s="147"/>
      <c r="K88" s="149"/>
      <c r="L88" s="107"/>
      <c r="M88" s="182"/>
      <c r="N88" s="172"/>
      <c r="O88" s="181"/>
      <c r="P88" s="174"/>
    </row>
    <row r="89" spans="1:16" ht="19.899999999999999" customHeight="1" thickBot="1" x14ac:dyDescent="0.25">
      <c r="A89" s="148" t="str">
        <f>IF('Start - jaro'!Q26="","","x")</f>
        <v/>
      </c>
      <c r="B89" s="147">
        <v>96</v>
      </c>
      <c r="C89" s="149" t="str">
        <f>IF('Start - jaro'!O26="","",'Start - jaro'!O26)</f>
        <v/>
      </c>
      <c r="D89" s="187"/>
      <c r="E89" s="89"/>
      <c r="F89" s="89"/>
      <c r="G89" s="90"/>
      <c r="H89" s="174" t="str">
        <f t="shared" si="4"/>
        <v/>
      </c>
      <c r="I89" s="148"/>
      <c r="J89" s="147"/>
      <c r="K89" s="149"/>
      <c r="L89" s="107"/>
      <c r="M89" s="182"/>
      <c r="N89" s="172"/>
      <c r="O89" s="181"/>
      <c r="P89" s="174"/>
    </row>
    <row r="90" spans="1:16" ht="19.899999999999999" customHeight="1" thickBot="1" x14ac:dyDescent="0.25">
      <c r="A90" s="148" t="str">
        <f>IF('Start - jaro'!Q27="","","x")</f>
        <v/>
      </c>
      <c r="B90" s="147">
        <v>97</v>
      </c>
      <c r="C90" s="149" t="str">
        <f>IF('Start - jaro'!O27="","",'Start - jaro'!O27)</f>
        <v/>
      </c>
      <c r="D90" s="187"/>
      <c r="E90" s="89"/>
      <c r="F90" s="89"/>
      <c r="G90" s="90"/>
      <c r="H90" s="174" t="str">
        <f t="shared" si="4"/>
        <v/>
      </c>
      <c r="I90" s="148"/>
      <c r="J90" s="147"/>
      <c r="K90" s="149"/>
      <c r="L90" s="107"/>
      <c r="M90" s="182"/>
      <c r="N90" s="172"/>
      <c r="O90" s="181"/>
      <c r="P90" s="174"/>
    </row>
    <row r="91" spans="1:16" ht="19.899999999999999" customHeight="1" thickBot="1" x14ac:dyDescent="0.25">
      <c r="A91" s="148" t="str">
        <f>IF('Start - jaro'!Q28="","","x")</f>
        <v/>
      </c>
      <c r="B91" s="147">
        <v>98</v>
      </c>
      <c r="C91" s="149" t="str">
        <f>IF('Start - jaro'!O28="","",'Start - jaro'!O28)</f>
        <v/>
      </c>
      <c r="D91" s="187"/>
      <c r="E91" s="89"/>
      <c r="F91" s="89"/>
      <c r="G91" s="90"/>
      <c r="H91" s="174" t="str">
        <f t="shared" si="4"/>
        <v/>
      </c>
      <c r="I91" s="148"/>
      <c r="J91" s="147"/>
      <c r="K91" s="149"/>
      <c r="L91" s="107"/>
      <c r="M91" s="182"/>
      <c r="N91" s="172"/>
      <c r="O91" s="181"/>
      <c r="P91" s="174"/>
    </row>
    <row r="92" spans="1:16" ht="19.899999999999999" customHeight="1" thickBot="1" x14ac:dyDescent="0.25">
      <c r="A92" s="148" t="str">
        <f>IF('Start - jaro'!Q29="","","x")</f>
        <v/>
      </c>
      <c r="B92" s="166">
        <v>99</v>
      </c>
      <c r="C92" s="167" t="str">
        <f>IF('Start - jaro'!O29="","",'Start - jaro'!O29)</f>
        <v/>
      </c>
      <c r="D92" s="188"/>
      <c r="E92" s="189"/>
      <c r="F92" s="189"/>
      <c r="G92" s="190"/>
      <c r="H92" s="175" t="str">
        <f t="shared" si="4"/>
        <v/>
      </c>
      <c r="I92" s="148"/>
      <c r="J92" s="166"/>
      <c r="K92" s="167"/>
      <c r="L92" s="183"/>
      <c r="M92" s="186"/>
      <c r="N92" s="184"/>
      <c r="O92" s="185"/>
      <c r="P92" s="175"/>
    </row>
    <row r="93" spans="1:16" ht="19.899999999999999" customHeight="1" thickBot="1" x14ac:dyDescent="0.25">
      <c r="A93" s="148" t="str">
        <f>IF('Start - jaro'!Q30="","","x")</f>
        <v/>
      </c>
      <c r="B93" s="168">
        <v>100</v>
      </c>
      <c r="C93" s="151" t="str">
        <f>IF('Start - jaro'!O30="","",'Start - jaro'!O30)</f>
        <v/>
      </c>
      <c r="D93" s="191"/>
      <c r="E93" s="192"/>
      <c r="F93" s="192"/>
      <c r="G93" s="193"/>
      <c r="H93" s="176" t="str">
        <f t="shared" si="4"/>
        <v/>
      </c>
      <c r="I93" s="148"/>
      <c r="J93" s="166"/>
      <c r="K93" s="167"/>
      <c r="L93" s="183"/>
      <c r="M93" s="186"/>
      <c r="N93" s="184"/>
      <c r="O93" s="185"/>
      <c r="P93" s="175"/>
    </row>
  </sheetData>
  <sheetProtection password="CDBE" sheet="1" objects="1" scenarios="1"/>
  <mergeCells count="69">
    <mergeCell ref="B1:J3"/>
    <mergeCell ref="K1:P4"/>
    <mergeCell ref="B4:J4"/>
    <mergeCell ref="B5:C7"/>
    <mergeCell ref="D5:H7"/>
    <mergeCell ref="J5:K7"/>
    <mergeCell ref="L5:P7"/>
    <mergeCell ref="B10:B11"/>
    <mergeCell ref="C10:C11"/>
    <mergeCell ref="J10:J11"/>
    <mergeCell ref="K10:K11"/>
    <mergeCell ref="L8:L11"/>
    <mergeCell ref="G8:G11"/>
    <mergeCell ref="H8:H11"/>
    <mergeCell ref="J8:K9"/>
    <mergeCell ref="B8:C9"/>
    <mergeCell ref="D8:D11"/>
    <mergeCell ref="E8:E11"/>
    <mergeCell ref="F8:F11"/>
    <mergeCell ref="M39:M42"/>
    <mergeCell ref="N39:N42"/>
    <mergeCell ref="O39:O42"/>
    <mergeCell ref="P39:P42"/>
    <mergeCell ref="P8:P11"/>
    <mergeCell ref="M8:M11"/>
    <mergeCell ref="N8:N11"/>
    <mergeCell ref="O8:O11"/>
    <mergeCell ref="B32:J34"/>
    <mergeCell ref="K32:P35"/>
    <mergeCell ref="B35:J35"/>
    <mergeCell ref="B36:C38"/>
    <mergeCell ref="D36:H38"/>
    <mergeCell ref="J36:K38"/>
    <mergeCell ref="L36:P38"/>
    <mergeCell ref="B39:C40"/>
    <mergeCell ref="D39:D42"/>
    <mergeCell ref="E39:E42"/>
    <mergeCell ref="F39:F42"/>
    <mergeCell ref="B41:B42"/>
    <mergeCell ref="C41:C42"/>
    <mergeCell ref="G39:G42"/>
    <mergeCell ref="H39:H42"/>
    <mergeCell ref="J39:K40"/>
    <mergeCell ref="L39:L42"/>
    <mergeCell ref="J41:J42"/>
    <mergeCell ref="K41:K42"/>
    <mergeCell ref="O70:O73"/>
    <mergeCell ref="P70:P73"/>
    <mergeCell ref="G70:G73"/>
    <mergeCell ref="H70:H73"/>
    <mergeCell ref="B63:J65"/>
    <mergeCell ref="K63:P66"/>
    <mergeCell ref="B66:J66"/>
    <mergeCell ref="J70:K71"/>
    <mergeCell ref="L70:L73"/>
    <mergeCell ref="J72:J73"/>
    <mergeCell ref="K72:K73"/>
    <mergeCell ref="B67:C69"/>
    <mergeCell ref="D67:H69"/>
    <mergeCell ref="J67:K69"/>
    <mergeCell ref="L67:P69"/>
    <mergeCell ref="B70:C71"/>
    <mergeCell ref="D70:D73"/>
    <mergeCell ref="E70:E73"/>
    <mergeCell ref="F70:F73"/>
    <mergeCell ref="B72:B73"/>
    <mergeCell ref="C72:C73"/>
    <mergeCell ref="M70:M73"/>
    <mergeCell ref="N70:N73"/>
  </mergeCells>
  <phoneticPr fontId="0" type="noConversion"/>
  <printOptions horizontalCentered="1" verticalCentered="1"/>
  <pageMargins left="0" right="0" top="0" bottom="0" header="0" footer="0"/>
  <pageSetup paperSize="9"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1">
    <pageSetUpPr autoPageBreaks="0"/>
  </sheetPr>
  <dimension ref="A1:AF136"/>
  <sheetViews>
    <sheetView showGridLines="0" showRowColHeaders="0" zoomScaleNormal="100" workbookViewId="0"/>
  </sheetViews>
  <sheetFormatPr defaultColWidth="5.5703125" defaultRowHeight="12.75" x14ac:dyDescent="0.2"/>
  <cols>
    <col min="1" max="1" width="1.7109375" style="266" customWidth="1"/>
    <col min="2" max="2" width="5" style="324" customWidth="1"/>
    <col min="3" max="3" width="18.7109375" style="325" customWidth="1"/>
    <col min="4" max="4" width="15.7109375" style="324" customWidth="1"/>
    <col min="5" max="8" width="5.7109375" style="324" customWidth="1"/>
    <col min="9" max="9" width="3.7109375" style="340" customWidth="1"/>
    <col min="10" max="10" width="0.85546875" style="266" customWidth="1"/>
    <col min="11" max="14" width="5.7109375" style="324" customWidth="1"/>
    <col min="15" max="15" width="3.7109375" style="340" customWidth="1"/>
    <col min="16" max="16" width="0.85546875" style="268" customWidth="1"/>
    <col min="17" max="17" width="5.7109375" style="269" customWidth="1"/>
    <col min="18" max="18" width="0.85546875" style="268" customWidth="1"/>
    <col min="19" max="19" width="4.7109375" style="270" hidden="1" customWidth="1"/>
    <col min="20" max="20" width="1.7109375" style="268" hidden="1" customWidth="1"/>
    <col min="21" max="21" width="4.7109375" style="270" hidden="1" customWidth="1"/>
    <col min="22" max="22" width="1.7109375" style="268" hidden="1" customWidth="1"/>
    <col min="23" max="23" width="7.5703125" style="269" hidden="1" customWidth="1"/>
    <col min="24" max="30" width="5.5703125" style="266" customWidth="1"/>
    <col min="31" max="32" width="6.5703125" style="266" customWidth="1"/>
    <col min="33" max="16384" width="5.5703125" style="266"/>
  </cols>
  <sheetData>
    <row r="1" spans="1:24" ht="26.25" x14ac:dyDescent="0.4">
      <c r="A1" s="261"/>
      <c r="B1" s="884" t="s">
        <v>123</v>
      </c>
      <c r="C1" s="884"/>
      <c r="D1" s="884"/>
      <c r="E1" s="884"/>
      <c r="F1" s="884"/>
      <c r="G1" s="884"/>
      <c r="H1" s="884"/>
      <c r="I1" s="884"/>
      <c r="J1" s="884"/>
      <c r="K1" s="884"/>
      <c r="L1" s="884"/>
      <c r="M1" s="884"/>
      <c r="N1" s="884"/>
      <c r="O1" s="884"/>
      <c r="P1" s="884"/>
      <c r="Q1" s="884"/>
      <c r="R1" s="262"/>
      <c r="S1" s="263"/>
      <c r="T1" s="262"/>
      <c r="U1" s="263"/>
      <c r="V1" s="264"/>
      <c r="W1" s="265"/>
      <c r="X1" s="261"/>
    </row>
    <row r="2" spans="1:24" ht="13.15" customHeight="1" x14ac:dyDescent="0.4">
      <c r="A2" s="261"/>
      <c r="B2" s="263"/>
      <c r="C2" s="267"/>
      <c r="D2" s="263"/>
      <c r="E2" s="263"/>
      <c r="F2" s="263"/>
      <c r="G2" s="263"/>
      <c r="H2" s="263"/>
      <c r="I2" s="335"/>
      <c r="K2" s="263"/>
      <c r="L2" s="263"/>
      <c r="M2" s="263"/>
      <c r="N2" s="263"/>
      <c r="O2" s="335"/>
    </row>
    <row r="3" spans="1:24" s="578" customFormat="1" ht="18" x14ac:dyDescent="0.25">
      <c r="A3" s="575"/>
      <c r="B3" s="576"/>
      <c r="C3" s="880" t="str">
        <f>'Start - jaro'!$B$2</f>
        <v>Obvodové kolo hry Plamen 2018/19</v>
      </c>
      <c r="D3" s="880"/>
      <c r="E3" s="880"/>
      <c r="F3" s="880"/>
      <c r="G3" s="880" t="str">
        <f>'Start - jaro'!$F$3&amp;", "&amp;'Start - jaro'!$N$3</f>
        <v>43393, Ločenice</v>
      </c>
      <c r="H3" s="880"/>
      <c r="I3" s="880"/>
      <c r="J3" s="880"/>
      <c r="K3" s="880"/>
      <c r="L3" s="880"/>
      <c r="M3" s="880"/>
      <c r="N3" s="880"/>
      <c r="O3" s="880"/>
      <c r="P3" s="880"/>
      <c r="Q3" s="579"/>
      <c r="R3" s="577"/>
      <c r="S3" s="580"/>
      <c r="T3" s="577"/>
      <c r="U3" s="580"/>
      <c r="V3" s="577"/>
      <c r="W3" s="579"/>
    </row>
    <row r="4" spans="1:24" ht="13.15" customHeight="1" thickBot="1" x14ac:dyDescent="0.45">
      <c r="A4" s="261"/>
      <c r="B4" s="263"/>
      <c r="C4" s="267"/>
      <c r="D4" s="263"/>
      <c r="E4" s="263"/>
      <c r="F4" s="263"/>
      <c r="G4" s="263"/>
      <c r="H4" s="263"/>
      <c r="I4" s="335"/>
      <c r="K4" s="263"/>
      <c r="L4" s="263"/>
      <c r="M4" s="263"/>
      <c r="N4" s="263"/>
      <c r="O4" s="335"/>
    </row>
    <row r="5" spans="1:24" s="272" customFormat="1" ht="18" customHeight="1" thickBot="1" x14ac:dyDescent="0.25">
      <c r="A5" s="271"/>
      <c r="C5" s="360" t="str">
        <f>'Start - podzim'!$N$2</f>
        <v>STARŠÍ</v>
      </c>
      <c r="E5" s="881" t="s">
        <v>115</v>
      </c>
      <c r="F5" s="882"/>
      <c r="G5" s="882"/>
      <c r="H5" s="883"/>
      <c r="I5" s="274"/>
      <c r="K5" s="881" t="s">
        <v>116</v>
      </c>
      <c r="L5" s="882"/>
      <c r="M5" s="882"/>
      <c r="N5" s="883"/>
      <c r="O5" s="274"/>
      <c r="Q5" s="273"/>
      <c r="S5" s="274"/>
      <c r="U5" s="274"/>
      <c r="W5" s="273"/>
    </row>
    <row r="6" spans="1:24" s="272" customFormat="1" ht="18" customHeight="1" thickBot="1" x14ac:dyDescent="0.25">
      <c r="A6" s="271"/>
      <c r="B6" s="275" t="s">
        <v>124</v>
      </c>
      <c r="C6" s="276" t="s">
        <v>117</v>
      </c>
      <c r="D6" s="275" t="s">
        <v>119</v>
      </c>
      <c r="E6" s="356">
        <v>1</v>
      </c>
      <c r="F6" s="357">
        <v>2</v>
      </c>
      <c r="G6" s="358">
        <v>3</v>
      </c>
      <c r="H6" s="275" t="s">
        <v>118</v>
      </c>
      <c r="I6" s="278" t="s">
        <v>122</v>
      </c>
      <c r="J6" s="275"/>
      <c r="K6" s="356">
        <v>1</v>
      </c>
      <c r="L6" s="357">
        <v>2</v>
      </c>
      <c r="M6" s="358">
        <v>3</v>
      </c>
      <c r="N6" s="275" t="s">
        <v>118</v>
      </c>
      <c r="O6" s="359" t="s">
        <v>122</v>
      </c>
      <c r="P6" s="275"/>
      <c r="Q6" s="277" t="s">
        <v>118</v>
      </c>
      <c r="S6" s="278" t="s">
        <v>74</v>
      </c>
      <c r="U6" s="278" t="s">
        <v>120</v>
      </c>
      <c r="W6" s="277" t="s">
        <v>121</v>
      </c>
    </row>
    <row r="7" spans="1:24" ht="18" customHeight="1" x14ac:dyDescent="0.2">
      <c r="A7" s="261"/>
      <c r="B7" s="363">
        <v>1</v>
      </c>
      <c r="C7" s="581"/>
      <c r="D7" s="582"/>
      <c r="E7" s="364"/>
      <c r="F7" s="365"/>
      <c r="G7" s="366"/>
      <c r="H7" s="367" t="str">
        <f>IF($C7="","",IF(OR($E7="DNF",$F7="DNF",$G7="DNF",AND($E7="",$F7="",$G7="")),"DNF",IF(OR($E7="NP",$F7="NP",$G7="NP"),"NP",IF(ISERROR(MEDIAN($E7:$G7)),"DNF",IF(OR($E7="X",$F7="X",$G7="X",$E7="",$F7="",$G7="",$E7="x",$F7="x",$G7="x"),MAX($E7:$G7),MEDIAN($E7:$G7))))))</f>
        <v/>
      </c>
      <c r="I7" s="368">
        <v>1</v>
      </c>
      <c r="J7" s="369"/>
      <c r="K7" s="364"/>
      <c r="L7" s="365"/>
      <c r="M7" s="366"/>
      <c r="N7" s="367" t="str">
        <f>IF($C7="","",IF(OR($K7="DNF",$L7="DNF",$M7="DNF",AND($K7="",$L7="",$M7="")),"DNF",IF(OR($K7="NP",$L7="NP",$M7="NP"),"NP",IF(ISERROR(MEDIAN($K7:$M7)),"DNF",IF(OR($K7="X",$L7="X",$M7="X",$K7="",$L7="",$M7="",$K7="x",$L7="x",$M7="x"),MAX($K7:$M7),MEDIAN($K7:$M7))))))</f>
        <v/>
      </c>
      <c r="O7" s="370">
        <v>2</v>
      </c>
      <c r="P7" s="371"/>
      <c r="Q7" s="369" t="str">
        <f t="shared" ref="Q7:Q76" si="0">IF(C7="","",IF(OR(AND(H7="NP",N7="NP"),AND(H7="DNF",N7="DNF")),H7,IF(AND(H7="NP",N7="DNF"),H7,IF(AND(H7="DNF",N7="NP"),N7,MIN(H7,N7)))))</f>
        <v/>
      </c>
      <c r="S7" s="283" t="str">
        <f t="shared" ref="S7:S40" si="1">IF(C7="","",IF(OR(Q7="NP",Q7="DNF"),Q7,RANK(Q7,Q$7:Q$118,1)))</f>
        <v/>
      </c>
      <c r="U7" s="283" t="str">
        <f t="shared" ref="U7:U40" si="2">IF(C7="","",IF(Q7="NP",MAX(S$7:S$118)+1,IF(Q7="DNF",MAX(S$7:S$118)+COUNTIF(S$7:S$118,"NP")+1,RANK(Q7,Q$7:Q$118,1))))</f>
        <v/>
      </c>
      <c r="W7" s="284">
        <f>IF($C7="",9000,MAX(H7,N7)+(COUNTIF($H7:$H7,"NP")*600)+(COUNTIF($N7:$N7,"NP")*600)+(COUNTIF($H7:$H7,"DNF")*3600)+(COUNTIF($N7:$N7,"DNF")*3600))</f>
        <v>9000</v>
      </c>
    </row>
    <row r="8" spans="1:24" s="268" customFormat="1" ht="18" customHeight="1" x14ac:dyDescent="0.2">
      <c r="A8" s="264"/>
      <c r="B8" s="372">
        <v>2</v>
      </c>
      <c r="C8" s="583"/>
      <c r="D8" s="584"/>
      <c r="E8" s="375"/>
      <c r="F8" s="376"/>
      <c r="G8" s="377"/>
      <c r="H8" s="378" t="str">
        <f t="shared" ref="H8:H77" si="3">IF($C8="","",IF(OR($E8="DNF",$F8="DNF",$G8="DNF",AND($E8="",$F8="",$G8="")),"DNF",IF(OR($E8="NP",$F8="NP",$G8="NP"),"NP",IF(ISERROR(MEDIAN($E8:$G8)),"DNF",IF(OR($E8="X",$F8="X",$G8="X",$E8="",$F8="",$G8="",$E8="x",$F8="x",$G8="x"),MAX($E8:$G8),MEDIAN($E8:$G8))))))</f>
        <v/>
      </c>
      <c r="I8" s="379">
        <v>2</v>
      </c>
      <c r="J8" s="380"/>
      <c r="K8" s="375"/>
      <c r="L8" s="376"/>
      <c r="M8" s="377"/>
      <c r="N8" s="378" t="str">
        <f t="shared" ref="N8:N77" si="4">IF($C8="","",IF(OR($K8="DNF",$L8="DNF",$M8="DNF",AND($K8="",$L8="",$M8="")),"DNF",IF(OR($K8="NP",$L8="NP",$M8="NP"),"NP",IF(ISERROR(MEDIAN($K8:$M8)),"DNF",IF(OR($K8="X",$L8="X",$M8="X",$K8="",$L8="",$M8="",$K8="x",$L8="x",$M8="x"),MAX($K8:$M8),MEDIAN($K8:$M8))))))</f>
        <v/>
      </c>
      <c r="O8" s="381">
        <v>1</v>
      </c>
      <c r="P8" s="382"/>
      <c r="Q8" s="380" t="str">
        <f t="shared" si="0"/>
        <v/>
      </c>
      <c r="S8" s="293" t="str">
        <f t="shared" si="1"/>
        <v/>
      </c>
      <c r="U8" s="293" t="str">
        <f t="shared" si="2"/>
        <v/>
      </c>
      <c r="W8" s="294">
        <f t="shared" ref="W8:W77" si="5">IF($C8="",9000,MAX(H8,N8)+(COUNTIF($H8:$H8,"NP")*600)+(COUNTIF($N8:$N8,"NP")*600)+(COUNTIF($H8:$H8,"DNF")*3600)+(COUNTIF($N8:$N8,"DNF")*3600))</f>
        <v>9000</v>
      </c>
    </row>
    <row r="9" spans="1:24" s="268" customFormat="1" ht="18" customHeight="1" x14ac:dyDescent="0.2">
      <c r="A9" s="264"/>
      <c r="B9" s="285">
        <v>3</v>
      </c>
      <c r="C9" s="585"/>
      <c r="D9" s="586"/>
      <c r="E9" s="288"/>
      <c r="F9" s="289"/>
      <c r="G9" s="290"/>
      <c r="H9" s="291" t="str">
        <f t="shared" si="3"/>
        <v/>
      </c>
      <c r="I9" s="336">
        <v>1</v>
      </c>
      <c r="J9" s="292"/>
      <c r="K9" s="288"/>
      <c r="L9" s="289"/>
      <c r="M9" s="290"/>
      <c r="N9" s="291" t="str">
        <f t="shared" si="4"/>
        <v/>
      </c>
      <c r="O9" s="341">
        <v>2</v>
      </c>
      <c r="P9" s="330"/>
      <c r="Q9" s="292" t="str">
        <f t="shared" si="0"/>
        <v/>
      </c>
      <c r="S9" s="293" t="str">
        <f t="shared" si="1"/>
        <v/>
      </c>
      <c r="U9" s="293" t="str">
        <f t="shared" si="2"/>
        <v/>
      </c>
      <c r="W9" s="294">
        <f t="shared" si="5"/>
        <v>9000</v>
      </c>
    </row>
    <row r="10" spans="1:24" ht="18" customHeight="1" x14ac:dyDescent="0.2">
      <c r="A10" s="261"/>
      <c r="B10" s="285">
        <v>4</v>
      </c>
      <c r="C10" s="585"/>
      <c r="D10" s="586"/>
      <c r="E10" s="288"/>
      <c r="F10" s="289"/>
      <c r="G10" s="290"/>
      <c r="H10" s="291" t="str">
        <f t="shared" si="3"/>
        <v/>
      </c>
      <c r="I10" s="336">
        <v>2</v>
      </c>
      <c r="J10" s="292"/>
      <c r="K10" s="288"/>
      <c r="L10" s="289"/>
      <c r="M10" s="290"/>
      <c r="N10" s="291" t="str">
        <f t="shared" si="4"/>
        <v/>
      </c>
      <c r="O10" s="341">
        <v>1</v>
      </c>
      <c r="P10" s="330"/>
      <c r="Q10" s="292" t="str">
        <f t="shared" si="0"/>
        <v/>
      </c>
      <c r="S10" s="293" t="str">
        <f t="shared" si="1"/>
        <v/>
      </c>
      <c r="U10" s="293" t="str">
        <f t="shared" si="2"/>
        <v/>
      </c>
      <c r="W10" s="294">
        <f t="shared" si="5"/>
        <v>9000</v>
      </c>
    </row>
    <row r="11" spans="1:24" s="268" customFormat="1" ht="18" customHeight="1" x14ac:dyDescent="0.2">
      <c r="A11" s="264"/>
      <c r="B11" s="372">
        <v>5</v>
      </c>
      <c r="C11" s="583"/>
      <c r="D11" s="584"/>
      <c r="E11" s="375"/>
      <c r="F11" s="376"/>
      <c r="G11" s="377"/>
      <c r="H11" s="378" t="str">
        <f t="shared" si="3"/>
        <v/>
      </c>
      <c r="I11" s="379">
        <v>1</v>
      </c>
      <c r="J11" s="380"/>
      <c r="K11" s="375"/>
      <c r="L11" s="376"/>
      <c r="M11" s="377"/>
      <c r="N11" s="378" t="str">
        <f t="shared" si="4"/>
        <v/>
      </c>
      <c r="O11" s="381">
        <v>2</v>
      </c>
      <c r="P11" s="382"/>
      <c r="Q11" s="380" t="str">
        <f t="shared" si="0"/>
        <v/>
      </c>
      <c r="S11" s="293" t="str">
        <f t="shared" si="1"/>
        <v/>
      </c>
      <c r="U11" s="293" t="str">
        <f t="shared" si="2"/>
        <v/>
      </c>
      <c r="W11" s="294">
        <f t="shared" si="5"/>
        <v>9000</v>
      </c>
    </row>
    <row r="12" spans="1:24" s="268" customFormat="1" ht="18" customHeight="1" x14ac:dyDescent="0.2">
      <c r="A12" s="264"/>
      <c r="B12" s="372">
        <v>6</v>
      </c>
      <c r="C12" s="583"/>
      <c r="D12" s="584"/>
      <c r="E12" s="375"/>
      <c r="F12" s="376"/>
      <c r="G12" s="377"/>
      <c r="H12" s="378" t="str">
        <f t="shared" si="3"/>
        <v/>
      </c>
      <c r="I12" s="379">
        <v>2</v>
      </c>
      <c r="J12" s="380"/>
      <c r="K12" s="375"/>
      <c r="L12" s="376"/>
      <c r="M12" s="377"/>
      <c r="N12" s="378" t="str">
        <f t="shared" si="4"/>
        <v/>
      </c>
      <c r="O12" s="381">
        <v>1</v>
      </c>
      <c r="P12" s="382"/>
      <c r="Q12" s="380" t="str">
        <f t="shared" si="0"/>
        <v/>
      </c>
      <c r="S12" s="293" t="str">
        <f t="shared" si="1"/>
        <v/>
      </c>
      <c r="U12" s="293" t="str">
        <f t="shared" si="2"/>
        <v/>
      </c>
      <c r="W12" s="294">
        <f t="shared" si="5"/>
        <v>9000</v>
      </c>
    </row>
    <row r="13" spans="1:24" ht="18" customHeight="1" x14ac:dyDescent="0.2">
      <c r="A13" s="261"/>
      <c r="B13" s="285">
        <v>7</v>
      </c>
      <c r="C13" s="585"/>
      <c r="D13" s="586"/>
      <c r="E13" s="288"/>
      <c r="F13" s="289"/>
      <c r="G13" s="290"/>
      <c r="H13" s="291" t="str">
        <f t="shared" si="3"/>
        <v/>
      </c>
      <c r="I13" s="336">
        <v>1</v>
      </c>
      <c r="J13" s="292"/>
      <c r="K13" s="288"/>
      <c r="L13" s="289"/>
      <c r="M13" s="290"/>
      <c r="N13" s="291" t="str">
        <f t="shared" si="4"/>
        <v/>
      </c>
      <c r="O13" s="341">
        <v>2</v>
      </c>
      <c r="P13" s="330"/>
      <c r="Q13" s="292" t="str">
        <f t="shared" si="0"/>
        <v/>
      </c>
      <c r="S13" s="293" t="str">
        <f t="shared" si="1"/>
        <v/>
      </c>
      <c r="U13" s="293" t="str">
        <f t="shared" si="2"/>
        <v/>
      </c>
      <c r="W13" s="294">
        <f t="shared" si="5"/>
        <v>9000</v>
      </c>
    </row>
    <row r="14" spans="1:24" s="268" customFormat="1" ht="18" customHeight="1" x14ac:dyDescent="0.2">
      <c r="A14" s="264"/>
      <c r="B14" s="285">
        <v>8</v>
      </c>
      <c r="C14" s="585"/>
      <c r="D14" s="586"/>
      <c r="E14" s="288"/>
      <c r="F14" s="289"/>
      <c r="G14" s="290"/>
      <c r="H14" s="291" t="str">
        <f t="shared" si="3"/>
        <v/>
      </c>
      <c r="I14" s="336">
        <v>2</v>
      </c>
      <c r="J14" s="292"/>
      <c r="K14" s="288"/>
      <c r="L14" s="289"/>
      <c r="M14" s="290"/>
      <c r="N14" s="291" t="str">
        <f t="shared" si="4"/>
        <v/>
      </c>
      <c r="O14" s="341">
        <v>1</v>
      </c>
      <c r="P14" s="330"/>
      <c r="Q14" s="292" t="str">
        <f t="shared" si="0"/>
        <v/>
      </c>
      <c r="S14" s="293" t="str">
        <f t="shared" si="1"/>
        <v/>
      </c>
      <c r="U14" s="293" t="str">
        <f t="shared" si="2"/>
        <v/>
      </c>
      <c r="W14" s="294">
        <f t="shared" si="5"/>
        <v>9000</v>
      </c>
    </row>
    <row r="15" spans="1:24" s="268" customFormat="1" ht="18" customHeight="1" x14ac:dyDescent="0.2">
      <c r="A15" s="264"/>
      <c r="B15" s="295">
        <v>9</v>
      </c>
      <c r="C15" s="587"/>
      <c r="D15" s="588"/>
      <c r="E15" s="298"/>
      <c r="F15" s="299"/>
      <c r="G15" s="300"/>
      <c r="H15" s="301" t="str">
        <f t="shared" si="3"/>
        <v/>
      </c>
      <c r="I15" s="379">
        <v>1</v>
      </c>
      <c r="J15" s="294"/>
      <c r="K15" s="298"/>
      <c r="L15" s="299"/>
      <c r="M15" s="300"/>
      <c r="N15" s="301" t="str">
        <f t="shared" si="4"/>
        <v/>
      </c>
      <c r="O15" s="342">
        <v>2</v>
      </c>
      <c r="P15" s="331"/>
      <c r="Q15" s="294" t="str">
        <f t="shared" si="0"/>
        <v/>
      </c>
      <c r="S15" s="293" t="str">
        <f t="shared" si="1"/>
        <v/>
      </c>
      <c r="U15" s="293" t="str">
        <f t="shared" si="2"/>
        <v/>
      </c>
      <c r="W15" s="294">
        <f t="shared" si="5"/>
        <v>9000</v>
      </c>
    </row>
    <row r="16" spans="1:24" ht="18" customHeight="1" x14ac:dyDescent="0.2">
      <c r="A16" s="261"/>
      <c r="B16" s="372">
        <v>10</v>
      </c>
      <c r="C16" s="583"/>
      <c r="D16" s="584"/>
      <c r="E16" s="375"/>
      <c r="F16" s="376"/>
      <c r="G16" s="377"/>
      <c r="H16" s="378" t="str">
        <f t="shared" si="3"/>
        <v/>
      </c>
      <c r="I16" s="379">
        <v>2</v>
      </c>
      <c r="J16" s="380"/>
      <c r="K16" s="375"/>
      <c r="L16" s="376"/>
      <c r="M16" s="377"/>
      <c r="N16" s="378" t="str">
        <f t="shared" si="4"/>
        <v/>
      </c>
      <c r="O16" s="381">
        <v>1</v>
      </c>
      <c r="P16" s="382"/>
      <c r="Q16" s="380" t="str">
        <f t="shared" si="0"/>
        <v/>
      </c>
      <c r="S16" s="293" t="str">
        <f t="shared" si="1"/>
        <v/>
      </c>
      <c r="U16" s="293" t="str">
        <f t="shared" si="2"/>
        <v/>
      </c>
      <c r="W16" s="294">
        <f t="shared" si="5"/>
        <v>9000</v>
      </c>
    </row>
    <row r="17" spans="1:32" s="268" customFormat="1" ht="18" customHeight="1" x14ac:dyDescent="0.2">
      <c r="A17" s="264"/>
      <c r="B17" s="285">
        <v>11</v>
      </c>
      <c r="C17" s="585"/>
      <c r="D17" s="586"/>
      <c r="E17" s="288"/>
      <c r="F17" s="289"/>
      <c r="G17" s="290"/>
      <c r="H17" s="291" t="str">
        <f t="shared" si="3"/>
        <v/>
      </c>
      <c r="I17" s="336">
        <v>1</v>
      </c>
      <c r="J17" s="292"/>
      <c r="K17" s="288"/>
      <c r="L17" s="289"/>
      <c r="M17" s="290"/>
      <c r="N17" s="291" t="str">
        <f t="shared" si="4"/>
        <v/>
      </c>
      <c r="O17" s="341">
        <v>2</v>
      </c>
      <c r="P17" s="330"/>
      <c r="Q17" s="292" t="str">
        <f t="shared" si="0"/>
        <v/>
      </c>
      <c r="S17" s="293" t="str">
        <f t="shared" si="1"/>
        <v/>
      </c>
      <c r="U17" s="293" t="str">
        <f t="shared" si="2"/>
        <v/>
      </c>
      <c r="W17" s="294">
        <f t="shared" si="5"/>
        <v>9000</v>
      </c>
    </row>
    <row r="18" spans="1:32" s="268" customFormat="1" ht="18" customHeight="1" x14ac:dyDescent="0.2">
      <c r="A18" s="264"/>
      <c r="B18" s="285">
        <v>12</v>
      </c>
      <c r="C18" s="585"/>
      <c r="D18" s="586"/>
      <c r="E18" s="288"/>
      <c r="F18" s="289"/>
      <c r="G18" s="290"/>
      <c r="H18" s="291" t="str">
        <f t="shared" si="3"/>
        <v/>
      </c>
      <c r="I18" s="336">
        <v>2</v>
      </c>
      <c r="J18" s="292"/>
      <c r="K18" s="288"/>
      <c r="L18" s="289"/>
      <c r="M18" s="290"/>
      <c r="N18" s="291" t="str">
        <f t="shared" si="4"/>
        <v/>
      </c>
      <c r="O18" s="341">
        <v>1</v>
      </c>
      <c r="P18" s="330"/>
      <c r="Q18" s="292" t="str">
        <f t="shared" si="0"/>
        <v/>
      </c>
      <c r="S18" s="293" t="str">
        <f t="shared" si="1"/>
        <v/>
      </c>
      <c r="U18" s="293" t="str">
        <f t="shared" si="2"/>
        <v/>
      </c>
      <c r="W18" s="294">
        <f t="shared" si="5"/>
        <v>9000</v>
      </c>
    </row>
    <row r="19" spans="1:32" ht="18" customHeight="1" x14ac:dyDescent="0.2">
      <c r="A19" s="261"/>
      <c r="B19" s="305">
        <v>13</v>
      </c>
      <c r="C19" s="589"/>
      <c r="D19" s="590"/>
      <c r="E19" s="308"/>
      <c r="F19" s="309"/>
      <c r="G19" s="310"/>
      <c r="H19" s="311" t="str">
        <f t="shared" si="3"/>
        <v/>
      </c>
      <c r="I19" s="338">
        <v>1</v>
      </c>
      <c r="J19" s="312">
        <v>21.28</v>
      </c>
      <c r="K19" s="308"/>
      <c r="L19" s="309"/>
      <c r="M19" s="310"/>
      <c r="N19" s="311" t="str">
        <f t="shared" si="4"/>
        <v/>
      </c>
      <c r="O19" s="343">
        <v>2</v>
      </c>
      <c r="P19" s="332"/>
      <c r="Q19" s="312" t="str">
        <f t="shared" si="0"/>
        <v/>
      </c>
      <c r="S19" s="293" t="str">
        <f t="shared" si="1"/>
        <v/>
      </c>
      <c r="U19" s="293" t="str">
        <f t="shared" si="2"/>
        <v/>
      </c>
      <c r="W19" s="294">
        <f t="shared" si="5"/>
        <v>9000</v>
      </c>
    </row>
    <row r="20" spans="1:32" s="268" customFormat="1" ht="18" customHeight="1" x14ac:dyDescent="0.2">
      <c r="A20" s="264"/>
      <c r="B20" s="305">
        <v>14</v>
      </c>
      <c r="C20" s="589"/>
      <c r="D20" s="590"/>
      <c r="E20" s="308"/>
      <c r="F20" s="309"/>
      <c r="G20" s="310"/>
      <c r="H20" s="311" t="str">
        <f t="shared" si="3"/>
        <v/>
      </c>
      <c r="I20" s="338">
        <v>2</v>
      </c>
      <c r="J20" s="312"/>
      <c r="K20" s="308"/>
      <c r="L20" s="309"/>
      <c r="M20" s="310"/>
      <c r="N20" s="311" t="str">
        <f t="shared" si="4"/>
        <v/>
      </c>
      <c r="O20" s="343">
        <v>1</v>
      </c>
      <c r="P20" s="332"/>
      <c r="Q20" s="312" t="str">
        <f t="shared" si="0"/>
        <v/>
      </c>
      <c r="S20" s="293" t="str">
        <f t="shared" si="1"/>
        <v/>
      </c>
      <c r="U20" s="293" t="str">
        <f t="shared" si="2"/>
        <v/>
      </c>
      <c r="W20" s="294">
        <f t="shared" si="5"/>
        <v>9000</v>
      </c>
      <c r="Y20" s="302"/>
      <c r="Z20" s="302"/>
      <c r="AE20" s="302"/>
      <c r="AF20" s="302"/>
    </row>
    <row r="21" spans="1:32" s="268" customFormat="1" ht="18" customHeight="1" x14ac:dyDescent="0.2">
      <c r="A21" s="264"/>
      <c r="B21" s="285">
        <v>15</v>
      </c>
      <c r="C21" s="585"/>
      <c r="D21" s="586"/>
      <c r="E21" s="288"/>
      <c r="F21" s="289"/>
      <c r="G21" s="290"/>
      <c r="H21" s="291" t="str">
        <f t="shared" si="3"/>
        <v/>
      </c>
      <c r="I21" s="336">
        <v>1</v>
      </c>
      <c r="J21" s="292"/>
      <c r="K21" s="288"/>
      <c r="L21" s="289"/>
      <c r="M21" s="290"/>
      <c r="N21" s="291" t="str">
        <f t="shared" si="4"/>
        <v/>
      </c>
      <c r="O21" s="341">
        <v>2</v>
      </c>
      <c r="P21" s="330"/>
      <c r="Q21" s="292" t="str">
        <f t="shared" si="0"/>
        <v/>
      </c>
      <c r="S21" s="293" t="str">
        <f t="shared" si="1"/>
        <v/>
      </c>
      <c r="U21" s="293" t="str">
        <f t="shared" si="2"/>
        <v/>
      </c>
      <c r="W21" s="294">
        <f t="shared" si="5"/>
        <v>9000</v>
      </c>
    </row>
    <row r="22" spans="1:32" ht="18" customHeight="1" x14ac:dyDescent="0.2">
      <c r="A22" s="261"/>
      <c r="B22" s="285">
        <v>16</v>
      </c>
      <c r="C22" s="585"/>
      <c r="D22" s="586"/>
      <c r="E22" s="288"/>
      <c r="F22" s="289"/>
      <c r="G22" s="290"/>
      <c r="H22" s="291" t="str">
        <f t="shared" si="3"/>
        <v/>
      </c>
      <c r="I22" s="336">
        <v>2</v>
      </c>
      <c r="J22" s="292"/>
      <c r="K22" s="303"/>
      <c r="L22" s="289"/>
      <c r="M22" s="290"/>
      <c r="N22" s="291" t="str">
        <f t="shared" si="4"/>
        <v/>
      </c>
      <c r="O22" s="341">
        <v>1</v>
      </c>
      <c r="P22" s="330"/>
      <c r="Q22" s="292" t="str">
        <f t="shared" si="0"/>
        <v/>
      </c>
      <c r="S22" s="293" t="str">
        <f t="shared" si="1"/>
        <v/>
      </c>
      <c r="U22" s="293" t="str">
        <f t="shared" si="2"/>
        <v/>
      </c>
      <c r="W22" s="294">
        <f t="shared" si="5"/>
        <v>9000</v>
      </c>
    </row>
    <row r="23" spans="1:32" ht="18" customHeight="1" x14ac:dyDescent="0.2">
      <c r="A23" s="261"/>
      <c r="B23" s="295">
        <v>17</v>
      </c>
      <c r="C23" s="587"/>
      <c r="D23" s="588"/>
      <c r="E23" s="298"/>
      <c r="F23" s="299"/>
      <c r="G23" s="300"/>
      <c r="H23" s="301" t="str">
        <f t="shared" si="3"/>
        <v/>
      </c>
      <c r="I23" s="337">
        <v>1</v>
      </c>
      <c r="J23" s="294"/>
      <c r="K23" s="298"/>
      <c r="L23" s="299"/>
      <c r="M23" s="300"/>
      <c r="N23" s="301" t="str">
        <f t="shared" si="4"/>
        <v/>
      </c>
      <c r="O23" s="342">
        <v>2</v>
      </c>
      <c r="P23" s="331"/>
      <c r="Q23" s="294" t="str">
        <f t="shared" si="0"/>
        <v/>
      </c>
      <c r="S23" s="293" t="str">
        <f t="shared" si="1"/>
        <v/>
      </c>
      <c r="U23" s="293" t="str">
        <f t="shared" si="2"/>
        <v/>
      </c>
      <c r="W23" s="294">
        <f t="shared" si="5"/>
        <v>9000</v>
      </c>
    </row>
    <row r="24" spans="1:32" ht="18" customHeight="1" x14ac:dyDescent="0.2">
      <c r="A24" s="261"/>
      <c r="B24" s="305">
        <v>18</v>
      </c>
      <c r="C24" s="589"/>
      <c r="D24" s="590"/>
      <c r="E24" s="308"/>
      <c r="F24" s="309"/>
      <c r="G24" s="310"/>
      <c r="H24" s="311" t="str">
        <f t="shared" si="3"/>
        <v/>
      </c>
      <c r="I24" s="338">
        <v>2</v>
      </c>
      <c r="J24" s="312"/>
      <c r="K24" s="308"/>
      <c r="L24" s="309"/>
      <c r="M24" s="310"/>
      <c r="N24" s="311" t="str">
        <f t="shared" si="4"/>
        <v/>
      </c>
      <c r="O24" s="343">
        <v>1</v>
      </c>
      <c r="P24" s="332"/>
      <c r="Q24" s="312" t="str">
        <f t="shared" si="0"/>
        <v/>
      </c>
      <c r="S24" s="293" t="str">
        <f t="shared" si="1"/>
        <v/>
      </c>
      <c r="U24" s="293" t="str">
        <f t="shared" si="2"/>
        <v/>
      </c>
      <c r="W24" s="294">
        <f t="shared" si="5"/>
        <v>9000</v>
      </c>
    </row>
    <row r="25" spans="1:32" ht="18" customHeight="1" x14ac:dyDescent="0.2">
      <c r="A25" s="261"/>
      <c r="B25" s="285">
        <v>19</v>
      </c>
      <c r="C25" s="585"/>
      <c r="D25" s="586"/>
      <c r="E25" s="288"/>
      <c r="F25" s="289"/>
      <c r="G25" s="290"/>
      <c r="H25" s="291" t="str">
        <f t="shared" si="3"/>
        <v/>
      </c>
      <c r="I25" s="336">
        <v>1</v>
      </c>
      <c r="J25" s="292"/>
      <c r="K25" s="288"/>
      <c r="L25" s="289"/>
      <c r="M25" s="290"/>
      <c r="N25" s="291" t="str">
        <f t="shared" si="4"/>
        <v/>
      </c>
      <c r="O25" s="341">
        <v>2</v>
      </c>
      <c r="P25" s="330"/>
      <c r="Q25" s="292" t="str">
        <f t="shared" si="0"/>
        <v/>
      </c>
      <c r="S25" s="293" t="str">
        <f t="shared" si="1"/>
        <v/>
      </c>
      <c r="U25" s="293" t="str">
        <f t="shared" si="2"/>
        <v/>
      </c>
      <c r="W25" s="294">
        <f t="shared" si="5"/>
        <v>9000</v>
      </c>
    </row>
    <row r="26" spans="1:32" ht="18" customHeight="1" x14ac:dyDescent="0.2">
      <c r="A26" s="261"/>
      <c r="B26" s="285">
        <v>20</v>
      </c>
      <c r="C26" s="585"/>
      <c r="D26" s="586"/>
      <c r="E26" s="288"/>
      <c r="F26" s="289"/>
      <c r="G26" s="290"/>
      <c r="H26" s="291" t="str">
        <f t="shared" si="3"/>
        <v/>
      </c>
      <c r="I26" s="336">
        <v>2</v>
      </c>
      <c r="J26" s="292"/>
      <c r="K26" s="288"/>
      <c r="L26" s="289"/>
      <c r="M26" s="290"/>
      <c r="N26" s="291" t="str">
        <f t="shared" si="4"/>
        <v/>
      </c>
      <c r="O26" s="341">
        <v>1</v>
      </c>
      <c r="P26" s="330"/>
      <c r="Q26" s="292" t="str">
        <f t="shared" si="0"/>
        <v/>
      </c>
      <c r="S26" s="293" t="str">
        <f t="shared" si="1"/>
        <v/>
      </c>
      <c r="U26" s="293" t="str">
        <f t="shared" si="2"/>
        <v/>
      </c>
      <c r="W26" s="294">
        <f t="shared" si="5"/>
        <v>9000</v>
      </c>
    </row>
    <row r="27" spans="1:32" ht="18" customHeight="1" x14ac:dyDescent="0.2">
      <c r="A27" s="261"/>
      <c r="B27" s="305">
        <v>21</v>
      </c>
      <c r="C27" s="589"/>
      <c r="D27" s="590"/>
      <c r="E27" s="308"/>
      <c r="F27" s="309"/>
      <c r="G27" s="310"/>
      <c r="H27" s="311" t="str">
        <f t="shared" si="3"/>
        <v/>
      </c>
      <c r="I27" s="338">
        <v>1</v>
      </c>
      <c r="J27" s="312"/>
      <c r="K27" s="308"/>
      <c r="L27" s="309"/>
      <c r="M27" s="310"/>
      <c r="N27" s="311" t="str">
        <f t="shared" si="4"/>
        <v/>
      </c>
      <c r="O27" s="343">
        <v>2</v>
      </c>
      <c r="P27" s="332"/>
      <c r="Q27" s="312" t="str">
        <f t="shared" si="0"/>
        <v/>
      </c>
      <c r="S27" s="293" t="str">
        <f t="shared" si="1"/>
        <v/>
      </c>
      <c r="U27" s="293" t="str">
        <f t="shared" si="2"/>
        <v/>
      </c>
      <c r="W27" s="294">
        <f t="shared" si="5"/>
        <v>9000</v>
      </c>
    </row>
    <row r="28" spans="1:32" ht="18" customHeight="1" x14ac:dyDescent="0.2">
      <c r="A28" s="261"/>
      <c r="B28" s="305">
        <v>22</v>
      </c>
      <c r="C28" s="589"/>
      <c r="D28" s="590"/>
      <c r="E28" s="308"/>
      <c r="F28" s="309"/>
      <c r="G28" s="310"/>
      <c r="H28" s="311" t="str">
        <f t="shared" si="3"/>
        <v/>
      </c>
      <c r="I28" s="338">
        <v>2</v>
      </c>
      <c r="J28" s="312"/>
      <c r="K28" s="308"/>
      <c r="L28" s="309"/>
      <c r="M28" s="310"/>
      <c r="N28" s="311" t="str">
        <f t="shared" si="4"/>
        <v/>
      </c>
      <c r="O28" s="343">
        <v>1</v>
      </c>
      <c r="P28" s="332"/>
      <c r="Q28" s="312" t="str">
        <f t="shared" si="0"/>
        <v/>
      </c>
      <c r="S28" s="293" t="str">
        <f t="shared" si="1"/>
        <v/>
      </c>
      <c r="U28" s="293" t="str">
        <f t="shared" si="2"/>
        <v/>
      </c>
      <c r="W28" s="294">
        <f t="shared" si="5"/>
        <v>9000</v>
      </c>
    </row>
    <row r="29" spans="1:32" ht="18" customHeight="1" x14ac:dyDescent="0.2">
      <c r="A29" s="261"/>
      <c r="B29" s="285">
        <v>23</v>
      </c>
      <c r="C29" s="585"/>
      <c r="D29" s="586"/>
      <c r="E29" s="288"/>
      <c r="F29" s="289"/>
      <c r="G29" s="290"/>
      <c r="H29" s="291" t="str">
        <f t="shared" si="3"/>
        <v/>
      </c>
      <c r="I29" s="336">
        <v>1</v>
      </c>
      <c r="J29" s="292"/>
      <c r="K29" s="288"/>
      <c r="L29" s="289"/>
      <c r="M29" s="290"/>
      <c r="N29" s="291" t="str">
        <f t="shared" si="4"/>
        <v/>
      </c>
      <c r="O29" s="341">
        <v>2</v>
      </c>
      <c r="P29" s="330"/>
      <c r="Q29" s="292" t="str">
        <f t="shared" si="0"/>
        <v/>
      </c>
      <c r="S29" s="293" t="str">
        <f t="shared" si="1"/>
        <v/>
      </c>
      <c r="U29" s="293" t="str">
        <f t="shared" si="2"/>
        <v/>
      </c>
      <c r="W29" s="294">
        <f t="shared" si="5"/>
        <v>9000</v>
      </c>
    </row>
    <row r="30" spans="1:32" ht="18" customHeight="1" x14ac:dyDescent="0.2">
      <c r="A30" s="261"/>
      <c r="B30" s="285">
        <v>24</v>
      </c>
      <c r="C30" s="585"/>
      <c r="D30" s="586"/>
      <c r="E30" s="288"/>
      <c r="F30" s="289"/>
      <c r="G30" s="290"/>
      <c r="H30" s="291" t="str">
        <f t="shared" si="3"/>
        <v/>
      </c>
      <c r="I30" s="336">
        <v>2</v>
      </c>
      <c r="J30" s="292"/>
      <c r="K30" s="288"/>
      <c r="L30" s="289"/>
      <c r="M30" s="290"/>
      <c r="N30" s="291" t="str">
        <f t="shared" si="4"/>
        <v/>
      </c>
      <c r="O30" s="341">
        <v>1</v>
      </c>
      <c r="P30" s="330"/>
      <c r="Q30" s="292" t="str">
        <f t="shared" si="0"/>
        <v/>
      </c>
      <c r="S30" s="293" t="str">
        <f t="shared" si="1"/>
        <v/>
      </c>
      <c r="U30" s="293" t="str">
        <f t="shared" si="2"/>
        <v/>
      </c>
      <c r="W30" s="294">
        <f t="shared" si="5"/>
        <v>9000</v>
      </c>
    </row>
    <row r="31" spans="1:32" ht="18" customHeight="1" x14ac:dyDescent="0.2">
      <c r="A31" s="261"/>
      <c r="B31" s="305">
        <v>25</v>
      </c>
      <c r="C31" s="589"/>
      <c r="D31" s="590"/>
      <c r="E31" s="308"/>
      <c r="F31" s="309"/>
      <c r="G31" s="310"/>
      <c r="H31" s="311" t="str">
        <f t="shared" si="3"/>
        <v/>
      </c>
      <c r="I31" s="338">
        <v>1</v>
      </c>
      <c r="J31" s="312"/>
      <c r="K31" s="308"/>
      <c r="L31" s="309"/>
      <c r="M31" s="310"/>
      <c r="N31" s="311" t="str">
        <f t="shared" si="4"/>
        <v/>
      </c>
      <c r="O31" s="343">
        <v>2</v>
      </c>
      <c r="P31" s="332"/>
      <c r="Q31" s="312" t="str">
        <f t="shared" si="0"/>
        <v/>
      </c>
      <c r="S31" s="293" t="str">
        <f t="shared" si="1"/>
        <v/>
      </c>
      <c r="U31" s="293" t="str">
        <f t="shared" si="2"/>
        <v/>
      </c>
      <c r="W31" s="294">
        <f t="shared" si="5"/>
        <v>9000</v>
      </c>
    </row>
    <row r="32" spans="1:32" ht="18" customHeight="1" x14ac:dyDescent="0.2">
      <c r="A32" s="261"/>
      <c r="B32" s="305">
        <v>26</v>
      </c>
      <c r="C32" s="589"/>
      <c r="D32" s="590"/>
      <c r="E32" s="308"/>
      <c r="F32" s="309"/>
      <c r="G32" s="310"/>
      <c r="H32" s="311" t="str">
        <f t="shared" si="3"/>
        <v/>
      </c>
      <c r="I32" s="338">
        <v>2</v>
      </c>
      <c r="J32" s="312"/>
      <c r="K32" s="308"/>
      <c r="L32" s="309"/>
      <c r="M32" s="310"/>
      <c r="N32" s="311" t="str">
        <f t="shared" si="4"/>
        <v/>
      </c>
      <c r="O32" s="343">
        <v>1</v>
      </c>
      <c r="P32" s="332"/>
      <c r="Q32" s="312" t="str">
        <f t="shared" si="0"/>
        <v/>
      </c>
      <c r="S32" s="293" t="str">
        <f t="shared" si="1"/>
        <v/>
      </c>
      <c r="U32" s="293" t="str">
        <f t="shared" si="2"/>
        <v/>
      </c>
      <c r="W32" s="294">
        <f t="shared" si="5"/>
        <v>9000</v>
      </c>
    </row>
    <row r="33" spans="1:24" ht="18" customHeight="1" x14ac:dyDescent="0.2">
      <c r="A33" s="261"/>
      <c r="B33" s="285">
        <v>27</v>
      </c>
      <c r="C33" s="585"/>
      <c r="D33" s="586"/>
      <c r="E33" s="288"/>
      <c r="F33" s="289"/>
      <c r="G33" s="290"/>
      <c r="H33" s="291" t="str">
        <f t="shared" si="3"/>
        <v/>
      </c>
      <c r="I33" s="336">
        <v>1</v>
      </c>
      <c r="J33" s="292"/>
      <c r="K33" s="288"/>
      <c r="L33" s="289"/>
      <c r="M33" s="290"/>
      <c r="N33" s="291" t="str">
        <f t="shared" si="4"/>
        <v/>
      </c>
      <c r="O33" s="341">
        <v>2</v>
      </c>
      <c r="P33" s="330"/>
      <c r="Q33" s="292" t="str">
        <f t="shared" si="0"/>
        <v/>
      </c>
      <c r="S33" s="293" t="str">
        <f t="shared" si="1"/>
        <v/>
      </c>
      <c r="U33" s="293" t="str">
        <f t="shared" si="2"/>
        <v/>
      </c>
      <c r="W33" s="294">
        <f t="shared" si="5"/>
        <v>9000</v>
      </c>
    </row>
    <row r="34" spans="1:24" ht="18" customHeight="1" x14ac:dyDescent="0.2">
      <c r="A34" s="261"/>
      <c r="B34" s="285">
        <v>28</v>
      </c>
      <c r="C34" s="585"/>
      <c r="D34" s="586"/>
      <c r="E34" s="288"/>
      <c r="F34" s="289"/>
      <c r="G34" s="290"/>
      <c r="H34" s="291" t="str">
        <f t="shared" si="3"/>
        <v/>
      </c>
      <c r="I34" s="336">
        <v>2</v>
      </c>
      <c r="J34" s="292"/>
      <c r="K34" s="288"/>
      <c r="L34" s="289"/>
      <c r="M34" s="290"/>
      <c r="N34" s="291" t="str">
        <f t="shared" si="4"/>
        <v/>
      </c>
      <c r="O34" s="341">
        <v>1</v>
      </c>
      <c r="P34" s="330"/>
      <c r="Q34" s="292" t="str">
        <f t="shared" si="0"/>
        <v/>
      </c>
      <c r="S34" s="293" t="str">
        <f t="shared" si="1"/>
        <v/>
      </c>
      <c r="U34" s="293" t="str">
        <f t="shared" si="2"/>
        <v/>
      </c>
      <c r="W34" s="294">
        <f t="shared" si="5"/>
        <v>9000</v>
      </c>
    </row>
    <row r="35" spans="1:24" ht="18" customHeight="1" x14ac:dyDescent="0.2">
      <c r="A35" s="261"/>
      <c r="B35" s="305">
        <v>29</v>
      </c>
      <c r="C35" s="589"/>
      <c r="D35" s="590"/>
      <c r="E35" s="308"/>
      <c r="F35" s="309"/>
      <c r="G35" s="310"/>
      <c r="H35" s="311" t="str">
        <f t="shared" si="3"/>
        <v/>
      </c>
      <c r="I35" s="338">
        <v>1</v>
      </c>
      <c r="J35" s="312"/>
      <c r="K35" s="308"/>
      <c r="L35" s="309"/>
      <c r="M35" s="310"/>
      <c r="N35" s="311" t="str">
        <f t="shared" si="4"/>
        <v/>
      </c>
      <c r="O35" s="343">
        <v>2</v>
      </c>
      <c r="P35" s="332"/>
      <c r="Q35" s="312" t="str">
        <f t="shared" si="0"/>
        <v/>
      </c>
      <c r="S35" s="293" t="str">
        <f t="shared" si="1"/>
        <v/>
      </c>
      <c r="U35" s="293" t="str">
        <f t="shared" si="2"/>
        <v/>
      </c>
      <c r="W35" s="294">
        <f t="shared" si="5"/>
        <v>9000</v>
      </c>
    </row>
    <row r="36" spans="1:24" ht="18" customHeight="1" x14ac:dyDescent="0.2">
      <c r="A36" s="261"/>
      <c r="B36" s="305">
        <v>30</v>
      </c>
      <c r="C36" s="589"/>
      <c r="D36" s="590"/>
      <c r="E36" s="308"/>
      <c r="F36" s="309"/>
      <c r="G36" s="310"/>
      <c r="H36" s="311" t="str">
        <f t="shared" si="3"/>
        <v/>
      </c>
      <c r="I36" s="338">
        <v>2</v>
      </c>
      <c r="J36" s="312"/>
      <c r="K36" s="308"/>
      <c r="L36" s="309"/>
      <c r="M36" s="310"/>
      <c r="N36" s="311" t="str">
        <f t="shared" si="4"/>
        <v/>
      </c>
      <c r="O36" s="343">
        <v>1</v>
      </c>
      <c r="P36" s="332"/>
      <c r="Q36" s="312" t="str">
        <f t="shared" si="0"/>
        <v/>
      </c>
      <c r="S36" s="293" t="str">
        <f t="shared" si="1"/>
        <v/>
      </c>
      <c r="U36" s="293" t="str">
        <f t="shared" si="2"/>
        <v/>
      </c>
      <c r="W36" s="294">
        <f t="shared" si="5"/>
        <v>9000</v>
      </c>
    </row>
    <row r="37" spans="1:24" ht="18" customHeight="1" x14ac:dyDescent="0.2">
      <c r="A37" s="261"/>
      <c r="B37" s="285">
        <v>31</v>
      </c>
      <c r="C37" s="585"/>
      <c r="D37" s="586"/>
      <c r="E37" s="288"/>
      <c r="F37" s="289"/>
      <c r="G37" s="290"/>
      <c r="H37" s="291" t="str">
        <f t="shared" si="3"/>
        <v/>
      </c>
      <c r="I37" s="336">
        <v>1</v>
      </c>
      <c r="J37" s="292"/>
      <c r="K37" s="288"/>
      <c r="L37" s="289"/>
      <c r="M37" s="290"/>
      <c r="N37" s="291" t="str">
        <f t="shared" si="4"/>
        <v/>
      </c>
      <c r="O37" s="341">
        <v>2</v>
      </c>
      <c r="P37" s="330"/>
      <c r="Q37" s="292" t="str">
        <f t="shared" si="0"/>
        <v/>
      </c>
      <c r="S37" s="293" t="str">
        <f t="shared" si="1"/>
        <v/>
      </c>
      <c r="U37" s="293" t="str">
        <f t="shared" si="2"/>
        <v/>
      </c>
      <c r="W37" s="294">
        <f t="shared" si="5"/>
        <v>9000</v>
      </c>
    </row>
    <row r="38" spans="1:24" ht="18" customHeight="1" x14ac:dyDescent="0.2">
      <c r="A38" s="261"/>
      <c r="B38" s="285">
        <v>32</v>
      </c>
      <c r="C38" s="585"/>
      <c r="D38" s="586"/>
      <c r="E38" s="288"/>
      <c r="F38" s="289"/>
      <c r="G38" s="290"/>
      <c r="H38" s="291" t="str">
        <f t="shared" si="3"/>
        <v/>
      </c>
      <c r="I38" s="336">
        <v>2</v>
      </c>
      <c r="J38" s="292"/>
      <c r="K38" s="288"/>
      <c r="L38" s="289"/>
      <c r="M38" s="290"/>
      <c r="N38" s="291" t="str">
        <f t="shared" si="4"/>
        <v/>
      </c>
      <c r="O38" s="341">
        <v>1</v>
      </c>
      <c r="P38" s="330"/>
      <c r="Q38" s="292" t="str">
        <f t="shared" si="0"/>
        <v/>
      </c>
      <c r="S38" s="293" t="str">
        <f t="shared" si="1"/>
        <v/>
      </c>
      <c r="U38" s="293" t="str">
        <f t="shared" si="2"/>
        <v/>
      </c>
      <c r="W38" s="294">
        <f t="shared" si="5"/>
        <v>9000</v>
      </c>
    </row>
    <row r="39" spans="1:24" ht="18" customHeight="1" x14ac:dyDescent="0.2">
      <c r="A39" s="261"/>
      <c r="B39" s="305">
        <v>33</v>
      </c>
      <c r="C39" s="589"/>
      <c r="D39" s="590"/>
      <c r="E39" s="308"/>
      <c r="F39" s="309"/>
      <c r="G39" s="310"/>
      <c r="H39" s="311" t="str">
        <f t="shared" si="3"/>
        <v/>
      </c>
      <c r="I39" s="338">
        <v>1</v>
      </c>
      <c r="J39" s="312"/>
      <c r="K39" s="308"/>
      <c r="L39" s="309"/>
      <c r="M39" s="310"/>
      <c r="N39" s="311" t="str">
        <f t="shared" si="4"/>
        <v/>
      </c>
      <c r="O39" s="343">
        <v>2</v>
      </c>
      <c r="P39" s="332"/>
      <c r="Q39" s="312" t="str">
        <f t="shared" si="0"/>
        <v/>
      </c>
      <c r="S39" s="293" t="str">
        <f t="shared" si="1"/>
        <v/>
      </c>
      <c r="U39" s="293" t="str">
        <f t="shared" si="2"/>
        <v/>
      </c>
      <c r="W39" s="294">
        <f t="shared" si="5"/>
        <v>9000</v>
      </c>
    </row>
    <row r="40" spans="1:24" ht="18" customHeight="1" thickBot="1" x14ac:dyDescent="0.25">
      <c r="A40" s="261"/>
      <c r="B40" s="383">
        <v>34</v>
      </c>
      <c r="C40" s="591"/>
      <c r="D40" s="592"/>
      <c r="E40" s="384"/>
      <c r="F40" s="385"/>
      <c r="G40" s="386"/>
      <c r="H40" s="180" t="str">
        <f t="shared" si="3"/>
        <v/>
      </c>
      <c r="I40" s="387">
        <v>2</v>
      </c>
      <c r="J40" s="388"/>
      <c r="K40" s="384"/>
      <c r="L40" s="385"/>
      <c r="M40" s="386"/>
      <c r="N40" s="180" t="str">
        <f t="shared" si="4"/>
        <v/>
      </c>
      <c r="O40" s="389">
        <v>1</v>
      </c>
      <c r="P40" s="390"/>
      <c r="Q40" s="388" t="str">
        <f t="shared" si="0"/>
        <v/>
      </c>
      <c r="S40" s="321" t="str">
        <f t="shared" si="1"/>
        <v/>
      </c>
      <c r="U40" s="321" t="str">
        <f t="shared" si="2"/>
        <v/>
      </c>
      <c r="W40" s="304">
        <f t="shared" si="5"/>
        <v>9000</v>
      </c>
    </row>
    <row r="41" spans="1:24" ht="26.25" x14ac:dyDescent="0.4">
      <c r="A41" s="261"/>
      <c r="B41" s="884" t="str">
        <f>$B$1</f>
        <v>Běh na 60m s překážkami - startovní listina</v>
      </c>
      <c r="C41" s="884"/>
      <c r="D41" s="884"/>
      <c r="E41" s="884"/>
      <c r="F41" s="884"/>
      <c r="G41" s="884"/>
      <c r="H41" s="884"/>
      <c r="I41" s="884"/>
      <c r="J41" s="884"/>
      <c r="K41" s="884"/>
      <c r="L41" s="884"/>
      <c r="M41" s="884"/>
      <c r="N41" s="884"/>
      <c r="O41" s="884"/>
      <c r="P41" s="884"/>
      <c r="Q41" s="884"/>
      <c r="R41" s="262"/>
      <c r="S41" s="263"/>
      <c r="T41" s="262"/>
      <c r="U41" s="263"/>
      <c r="V41" s="264"/>
      <c r="W41" s="265"/>
      <c r="X41" s="261"/>
    </row>
    <row r="42" spans="1:24" ht="13.15" customHeight="1" x14ac:dyDescent="0.4">
      <c r="A42" s="261"/>
      <c r="B42" s="263"/>
      <c r="C42" s="267"/>
      <c r="D42" s="263"/>
      <c r="E42" s="263"/>
      <c r="F42" s="263"/>
      <c r="G42" s="263"/>
      <c r="H42" s="263"/>
      <c r="I42" s="335"/>
      <c r="K42" s="263"/>
      <c r="L42" s="263"/>
      <c r="M42" s="263"/>
      <c r="N42" s="263"/>
      <c r="O42" s="335"/>
    </row>
    <row r="43" spans="1:24" s="578" customFormat="1" ht="18" x14ac:dyDescent="0.25">
      <c r="A43" s="575"/>
      <c r="B43" s="576"/>
      <c r="C43" s="880" t="str">
        <f>$C$3</f>
        <v>Obvodové kolo hry Plamen 2018/19</v>
      </c>
      <c r="D43" s="880"/>
      <c r="E43" s="880"/>
      <c r="F43" s="880"/>
      <c r="G43" s="880" t="str">
        <f>$G$3</f>
        <v>43393, Ločenice</v>
      </c>
      <c r="H43" s="880"/>
      <c r="I43" s="880"/>
      <c r="J43" s="880"/>
      <c r="K43" s="880"/>
      <c r="L43" s="880"/>
      <c r="M43" s="880"/>
      <c r="N43" s="880"/>
      <c r="O43" s="880"/>
      <c r="P43" s="880"/>
      <c r="Q43" s="579"/>
      <c r="R43" s="577"/>
      <c r="S43" s="580"/>
      <c r="T43" s="577"/>
      <c r="U43" s="580"/>
      <c r="V43" s="577"/>
      <c r="W43" s="579"/>
    </row>
    <row r="44" spans="1:24" ht="13.15" customHeight="1" thickBot="1" x14ac:dyDescent="0.45">
      <c r="A44" s="261"/>
      <c r="B44" s="263"/>
      <c r="C44" s="267"/>
      <c r="D44" s="263"/>
      <c r="E44" s="263"/>
      <c r="F44" s="263"/>
      <c r="G44" s="263"/>
      <c r="H44" s="263"/>
      <c r="I44" s="335"/>
      <c r="K44" s="263"/>
      <c r="L44" s="263"/>
      <c r="M44" s="263"/>
      <c r="N44" s="263"/>
      <c r="O44" s="335"/>
    </row>
    <row r="45" spans="1:24" s="272" customFormat="1" ht="18" customHeight="1" thickBot="1" x14ac:dyDescent="0.25">
      <c r="A45" s="271"/>
      <c r="C45" s="360" t="str">
        <f>'Start - podzim'!$N$2</f>
        <v>STARŠÍ</v>
      </c>
      <c r="E45" s="881" t="s">
        <v>115</v>
      </c>
      <c r="F45" s="882"/>
      <c r="G45" s="882"/>
      <c r="H45" s="883"/>
      <c r="I45" s="274"/>
      <c r="K45" s="881" t="s">
        <v>116</v>
      </c>
      <c r="L45" s="882"/>
      <c r="M45" s="882"/>
      <c r="N45" s="883"/>
      <c r="O45" s="274"/>
      <c r="Q45" s="273"/>
      <c r="S45" s="274"/>
      <c r="U45" s="274"/>
      <c r="W45" s="273"/>
    </row>
    <row r="46" spans="1:24" s="272" customFormat="1" ht="18" customHeight="1" thickBot="1" x14ac:dyDescent="0.25">
      <c r="A46" s="271"/>
      <c r="B46" s="275" t="s">
        <v>124</v>
      </c>
      <c r="C46" s="276" t="s">
        <v>117</v>
      </c>
      <c r="D46" s="275" t="s">
        <v>119</v>
      </c>
      <c r="E46" s="356">
        <v>1</v>
      </c>
      <c r="F46" s="357">
        <v>2</v>
      </c>
      <c r="G46" s="358">
        <v>3</v>
      </c>
      <c r="H46" s="275" t="s">
        <v>118</v>
      </c>
      <c r="I46" s="278" t="s">
        <v>122</v>
      </c>
      <c r="J46" s="275"/>
      <c r="K46" s="356">
        <v>1</v>
      </c>
      <c r="L46" s="357">
        <v>2</v>
      </c>
      <c r="M46" s="358">
        <v>3</v>
      </c>
      <c r="N46" s="275" t="s">
        <v>118</v>
      </c>
      <c r="O46" s="359" t="s">
        <v>122</v>
      </c>
      <c r="P46" s="275"/>
      <c r="Q46" s="277" t="s">
        <v>118</v>
      </c>
      <c r="S46" s="278" t="s">
        <v>74</v>
      </c>
      <c r="U46" s="278" t="s">
        <v>120</v>
      </c>
      <c r="W46" s="277" t="s">
        <v>121</v>
      </c>
    </row>
    <row r="47" spans="1:24" ht="18" customHeight="1" x14ac:dyDescent="0.2">
      <c r="A47" s="261"/>
      <c r="B47" s="346">
        <v>35</v>
      </c>
      <c r="C47" s="593"/>
      <c r="D47" s="594"/>
      <c r="E47" s="349"/>
      <c r="F47" s="350"/>
      <c r="G47" s="351"/>
      <c r="H47" s="352"/>
      <c r="I47" s="251">
        <v>1</v>
      </c>
      <c r="J47" s="353"/>
      <c r="K47" s="349"/>
      <c r="L47" s="350"/>
      <c r="M47" s="351"/>
      <c r="N47" s="352" t="str">
        <f t="shared" si="4"/>
        <v/>
      </c>
      <c r="O47" s="354">
        <v>2</v>
      </c>
      <c r="P47" s="355"/>
      <c r="Q47" s="353" t="str">
        <f t="shared" si="0"/>
        <v/>
      </c>
      <c r="R47" s="264"/>
      <c r="S47" s="400" t="str">
        <f t="shared" ref="S47:S80" si="6">IF(C47="","",IF(OR(Q47="NP",Q47="DNF"),Q47,RANK(Q47,Q$7:Q$118,1)))</f>
        <v/>
      </c>
      <c r="U47" s="293" t="str">
        <f t="shared" ref="U47:U80" si="7">IF(C47="","",IF(Q47="NP",MAX(S$7:S$118)+1,IF(Q47="DNF",MAX(S$7:S$118)+COUNTIF(S$7:S$118,"NP")+1,RANK(Q47,Q$7:Q$118,1))))</f>
        <v/>
      </c>
      <c r="W47" s="294">
        <f t="shared" si="5"/>
        <v>9000</v>
      </c>
    </row>
    <row r="48" spans="1:24" ht="18" customHeight="1" x14ac:dyDescent="0.2">
      <c r="A48" s="261"/>
      <c r="B48" s="285">
        <v>36</v>
      </c>
      <c r="C48" s="585"/>
      <c r="D48" s="586"/>
      <c r="E48" s="288"/>
      <c r="F48" s="289"/>
      <c r="G48" s="290"/>
      <c r="H48" s="291"/>
      <c r="I48" s="336">
        <v>2</v>
      </c>
      <c r="J48" s="292"/>
      <c r="K48" s="288"/>
      <c r="L48" s="289"/>
      <c r="M48" s="290"/>
      <c r="N48" s="291" t="str">
        <f t="shared" si="4"/>
        <v/>
      </c>
      <c r="O48" s="341">
        <v>1</v>
      </c>
      <c r="P48" s="330"/>
      <c r="Q48" s="292" t="str">
        <f t="shared" si="0"/>
        <v/>
      </c>
      <c r="R48" s="264"/>
      <c r="S48" s="400" t="str">
        <f t="shared" si="6"/>
        <v/>
      </c>
      <c r="U48" s="293" t="str">
        <f t="shared" si="7"/>
        <v/>
      </c>
      <c r="W48" s="294">
        <f t="shared" si="5"/>
        <v>9000</v>
      </c>
    </row>
    <row r="49" spans="1:23" ht="18" customHeight="1" x14ac:dyDescent="0.2">
      <c r="A49" s="261"/>
      <c r="B49" s="305">
        <v>37</v>
      </c>
      <c r="C49" s="589"/>
      <c r="D49" s="590"/>
      <c r="E49" s="308"/>
      <c r="F49" s="309"/>
      <c r="G49" s="310"/>
      <c r="H49" s="311"/>
      <c r="I49" s="338">
        <v>1</v>
      </c>
      <c r="J49" s="312"/>
      <c r="K49" s="308"/>
      <c r="L49" s="309"/>
      <c r="M49" s="310"/>
      <c r="N49" s="311" t="str">
        <f t="shared" si="4"/>
        <v/>
      </c>
      <c r="O49" s="343">
        <v>2</v>
      </c>
      <c r="P49" s="332"/>
      <c r="Q49" s="312" t="str">
        <f t="shared" si="0"/>
        <v/>
      </c>
      <c r="R49" s="264"/>
      <c r="S49" s="400" t="str">
        <f t="shared" si="6"/>
        <v/>
      </c>
      <c r="U49" s="293" t="str">
        <f t="shared" si="7"/>
        <v/>
      </c>
      <c r="W49" s="294">
        <f t="shared" si="5"/>
        <v>9000</v>
      </c>
    </row>
    <row r="50" spans="1:23" ht="18" customHeight="1" x14ac:dyDescent="0.2">
      <c r="A50" s="261"/>
      <c r="B50" s="305">
        <v>38</v>
      </c>
      <c r="C50" s="589"/>
      <c r="D50" s="590"/>
      <c r="E50" s="308"/>
      <c r="F50" s="309"/>
      <c r="G50" s="310"/>
      <c r="H50" s="311"/>
      <c r="I50" s="338">
        <v>2</v>
      </c>
      <c r="J50" s="312"/>
      <c r="K50" s="308"/>
      <c r="L50" s="309"/>
      <c r="M50" s="310"/>
      <c r="N50" s="311" t="str">
        <f t="shared" si="4"/>
        <v/>
      </c>
      <c r="O50" s="343">
        <v>1</v>
      </c>
      <c r="P50" s="332"/>
      <c r="Q50" s="312" t="str">
        <f t="shared" si="0"/>
        <v/>
      </c>
      <c r="R50" s="264"/>
      <c r="S50" s="400" t="str">
        <f t="shared" si="6"/>
        <v/>
      </c>
      <c r="U50" s="293" t="str">
        <f t="shared" si="7"/>
        <v/>
      </c>
      <c r="W50" s="294">
        <f t="shared" si="5"/>
        <v>9000</v>
      </c>
    </row>
    <row r="51" spans="1:23" ht="18" customHeight="1" x14ac:dyDescent="0.2">
      <c r="A51" s="261"/>
      <c r="B51" s="285">
        <v>39</v>
      </c>
      <c r="C51" s="585"/>
      <c r="D51" s="586"/>
      <c r="E51" s="288"/>
      <c r="F51" s="289"/>
      <c r="G51" s="290"/>
      <c r="H51" s="291" t="str">
        <f t="shared" si="3"/>
        <v/>
      </c>
      <c r="I51" s="336">
        <v>1</v>
      </c>
      <c r="J51" s="292"/>
      <c r="K51" s="288"/>
      <c r="L51" s="289"/>
      <c r="M51" s="290"/>
      <c r="N51" s="291" t="str">
        <f t="shared" si="4"/>
        <v/>
      </c>
      <c r="O51" s="341">
        <v>2</v>
      </c>
      <c r="P51" s="330"/>
      <c r="Q51" s="292" t="str">
        <f t="shared" si="0"/>
        <v/>
      </c>
      <c r="R51" s="264"/>
      <c r="S51" s="400" t="str">
        <f t="shared" si="6"/>
        <v/>
      </c>
      <c r="U51" s="293" t="str">
        <f t="shared" si="7"/>
        <v/>
      </c>
      <c r="W51" s="294">
        <f t="shared" si="5"/>
        <v>9000</v>
      </c>
    </row>
    <row r="52" spans="1:23" ht="18" customHeight="1" x14ac:dyDescent="0.2">
      <c r="A52" s="261"/>
      <c r="B52" s="285">
        <v>40</v>
      </c>
      <c r="C52" s="585"/>
      <c r="D52" s="586"/>
      <c r="E52" s="288"/>
      <c r="F52" s="289"/>
      <c r="G52" s="290"/>
      <c r="H52" s="291" t="str">
        <f t="shared" si="3"/>
        <v/>
      </c>
      <c r="I52" s="336">
        <v>2</v>
      </c>
      <c r="J52" s="292"/>
      <c r="K52" s="288"/>
      <c r="L52" s="289"/>
      <c r="M52" s="290"/>
      <c r="N52" s="291" t="str">
        <f t="shared" si="4"/>
        <v/>
      </c>
      <c r="O52" s="341">
        <v>1</v>
      </c>
      <c r="P52" s="330"/>
      <c r="Q52" s="292" t="str">
        <f t="shared" si="0"/>
        <v/>
      </c>
      <c r="R52" s="264"/>
      <c r="S52" s="400" t="str">
        <f t="shared" si="6"/>
        <v/>
      </c>
      <c r="U52" s="293" t="str">
        <f t="shared" si="7"/>
        <v/>
      </c>
      <c r="W52" s="294">
        <f t="shared" si="5"/>
        <v>9000</v>
      </c>
    </row>
    <row r="53" spans="1:23" ht="18" customHeight="1" x14ac:dyDescent="0.2">
      <c r="A53" s="261"/>
      <c r="B53" s="305">
        <v>41</v>
      </c>
      <c r="C53" s="589"/>
      <c r="D53" s="590"/>
      <c r="E53" s="308"/>
      <c r="F53" s="309"/>
      <c r="G53" s="310"/>
      <c r="H53" s="311" t="str">
        <f t="shared" si="3"/>
        <v/>
      </c>
      <c r="I53" s="338">
        <v>1</v>
      </c>
      <c r="J53" s="312"/>
      <c r="K53" s="308"/>
      <c r="L53" s="309"/>
      <c r="M53" s="310"/>
      <c r="N53" s="311" t="str">
        <f t="shared" si="4"/>
        <v/>
      </c>
      <c r="O53" s="343">
        <v>2</v>
      </c>
      <c r="P53" s="332"/>
      <c r="Q53" s="312" t="str">
        <f t="shared" si="0"/>
        <v/>
      </c>
      <c r="R53" s="264"/>
      <c r="S53" s="400" t="str">
        <f t="shared" si="6"/>
        <v/>
      </c>
      <c r="U53" s="293" t="str">
        <f t="shared" si="7"/>
        <v/>
      </c>
      <c r="W53" s="294">
        <f t="shared" si="5"/>
        <v>9000</v>
      </c>
    </row>
    <row r="54" spans="1:23" ht="18" customHeight="1" x14ac:dyDescent="0.2">
      <c r="A54" s="261"/>
      <c r="B54" s="305">
        <v>42</v>
      </c>
      <c r="C54" s="589"/>
      <c r="D54" s="590"/>
      <c r="E54" s="308"/>
      <c r="F54" s="309"/>
      <c r="G54" s="310"/>
      <c r="H54" s="311" t="str">
        <f t="shared" si="3"/>
        <v/>
      </c>
      <c r="I54" s="338">
        <v>2</v>
      </c>
      <c r="J54" s="312"/>
      <c r="K54" s="308"/>
      <c r="L54" s="309"/>
      <c r="M54" s="310"/>
      <c r="N54" s="311" t="str">
        <f t="shared" si="4"/>
        <v/>
      </c>
      <c r="O54" s="343">
        <v>1</v>
      </c>
      <c r="P54" s="332"/>
      <c r="Q54" s="312" t="str">
        <f t="shared" si="0"/>
        <v/>
      </c>
      <c r="R54" s="264"/>
      <c r="S54" s="400" t="str">
        <f t="shared" si="6"/>
        <v/>
      </c>
      <c r="U54" s="293" t="str">
        <f t="shared" si="7"/>
        <v/>
      </c>
      <c r="W54" s="294">
        <f t="shared" si="5"/>
        <v>9000</v>
      </c>
    </row>
    <row r="55" spans="1:23" ht="18" customHeight="1" x14ac:dyDescent="0.2">
      <c r="A55" s="261"/>
      <c r="B55" s="285">
        <v>43</v>
      </c>
      <c r="C55" s="585"/>
      <c r="D55" s="586"/>
      <c r="E55" s="288"/>
      <c r="F55" s="289"/>
      <c r="G55" s="290"/>
      <c r="H55" s="291" t="str">
        <f t="shared" si="3"/>
        <v/>
      </c>
      <c r="I55" s="336">
        <v>1</v>
      </c>
      <c r="J55" s="292"/>
      <c r="K55" s="288"/>
      <c r="L55" s="289"/>
      <c r="M55" s="290"/>
      <c r="N55" s="291" t="str">
        <f t="shared" si="4"/>
        <v/>
      </c>
      <c r="O55" s="341">
        <v>2</v>
      </c>
      <c r="P55" s="330"/>
      <c r="Q55" s="292" t="str">
        <f t="shared" si="0"/>
        <v/>
      </c>
      <c r="R55" s="264"/>
      <c r="S55" s="400" t="str">
        <f t="shared" si="6"/>
        <v/>
      </c>
      <c r="U55" s="293" t="str">
        <f t="shared" si="7"/>
        <v/>
      </c>
      <c r="W55" s="294">
        <f t="shared" si="5"/>
        <v>9000</v>
      </c>
    </row>
    <row r="56" spans="1:23" ht="18" customHeight="1" x14ac:dyDescent="0.2">
      <c r="A56" s="261"/>
      <c r="B56" s="285">
        <v>44</v>
      </c>
      <c r="C56" s="585"/>
      <c r="D56" s="586"/>
      <c r="E56" s="288"/>
      <c r="F56" s="289"/>
      <c r="G56" s="290"/>
      <c r="H56" s="291" t="str">
        <f t="shared" si="3"/>
        <v/>
      </c>
      <c r="I56" s="336">
        <v>2</v>
      </c>
      <c r="J56" s="292"/>
      <c r="K56" s="288"/>
      <c r="L56" s="289"/>
      <c r="M56" s="290"/>
      <c r="N56" s="291" t="str">
        <f t="shared" si="4"/>
        <v/>
      </c>
      <c r="O56" s="341">
        <v>1</v>
      </c>
      <c r="P56" s="330"/>
      <c r="Q56" s="292" t="str">
        <f t="shared" si="0"/>
        <v/>
      </c>
      <c r="R56" s="264"/>
      <c r="S56" s="400" t="str">
        <f t="shared" si="6"/>
        <v/>
      </c>
      <c r="U56" s="293" t="str">
        <f t="shared" si="7"/>
        <v/>
      </c>
      <c r="W56" s="294">
        <f t="shared" si="5"/>
        <v>9000</v>
      </c>
    </row>
    <row r="57" spans="1:23" ht="18" customHeight="1" x14ac:dyDescent="0.2">
      <c r="A57" s="261"/>
      <c r="B57" s="305">
        <v>45</v>
      </c>
      <c r="C57" s="589"/>
      <c r="D57" s="590"/>
      <c r="E57" s="308"/>
      <c r="F57" s="309"/>
      <c r="G57" s="310"/>
      <c r="H57" s="311" t="str">
        <f t="shared" si="3"/>
        <v/>
      </c>
      <c r="I57" s="338">
        <v>1</v>
      </c>
      <c r="J57" s="312"/>
      <c r="K57" s="308"/>
      <c r="L57" s="309"/>
      <c r="M57" s="310"/>
      <c r="N57" s="311" t="str">
        <f t="shared" si="4"/>
        <v/>
      </c>
      <c r="O57" s="343">
        <v>2</v>
      </c>
      <c r="P57" s="332"/>
      <c r="Q57" s="312" t="str">
        <f t="shared" si="0"/>
        <v/>
      </c>
      <c r="R57" s="264"/>
      <c r="S57" s="400" t="str">
        <f t="shared" si="6"/>
        <v/>
      </c>
      <c r="U57" s="293" t="str">
        <f t="shared" si="7"/>
        <v/>
      </c>
      <c r="W57" s="294">
        <f t="shared" si="5"/>
        <v>9000</v>
      </c>
    </row>
    <row r="58" spans="1:23" ht="18" customHeight="1" x14ac:dyDescent="0.2">
      <c r="A58" s="261"/>
      <c r="B58" s="391">
        <v>46</v>
      </c>
      <c r="C58" s="595"/>
      <c r="D58" s="596"/>
      <c r="E58" s="392"/>
      <c r="F58" s="393"/>
      <c r="G58" s="394"/>
      <c r="H58" s="395" t="str">
        <f t="shared" si="3"/>
        <v/>
      </c>
      <c r="I58" s="396">
        <v>2</v>
      </c>
      <c r="J58" s="397"/>
      <c r="K58" s="392"/>
      <c r="L58" s="393"/>
      <c r="M58" s="394"/>
      <c r="N58" s="395" t="str">
        <f t="shared" si="4"/>
        <v/>
      </c>
      <c r="O58" s="398">
        <v>1</v>
      </c>
      <c r="P58" s="399"/>
      <c r="Q58" s="397" t="str">
        <f t="shared" si="0"/>
        <v/>
      </c>
      <c r="R58" s="264"/>
      <c r="S58" s="400" t="str">
        <f t="shared" si="6"/>
        <v/>
      </c>
      <c r="U58" s="293" t="str">
        <f t="shared" si="7"/>
        <v/>
      </c>
      <c r="W58" s="294">
        <f t="shared" si="5"/>
        <v>9000</v>
      </c>
    </row>
    <row r="59" spans="1:23" ht="18" customHeight="1" x14ac:dyDescent="0.2">
      <c r="A59" s="261"/>
      <c r="B59" s="285">
        <v>47</v>
      </c>
      <c r="C59" s="585"/>
      <c r="D59" s="586"/>
      <c r="E59" s="288"/>
      <c r="F59" s="289"/>
      <c r="G59" s="290"/>
      <c r="H59" s="291" t="str">
        <f t="shared" si="3"/>
        <v/>
      </c>
      <c r="I59" s="336">
        <v>1</v>
      </c>
      <c r="J59" s="292"/>
      <c r="K59" s="288"/>
      <c r="L59" s="289"/>
      <c r="M59" s="290"/>
      <c r="N59" s="291" t="str">
        <f t="shared" si="4"/>
        <v/>
      </c>
      <c r="O59" s="341">
        <v>2</v>
      </c>
      <c r="P59" s="330"/>
      <c r="Q59" s="292" t="str">
        <f t="shared" si="0"/>
        <v/>
      </c>
      <c r="R59" s="264"/>
      <c r="S59" s="400" t="str">
        <f t="shared" si="6"/>
        <v/>
      </c>
      <c r="U59" s="293" t="str">
        <f t="shared" si="7"/>
        <v/>
      </c>
      <c r="W59" s="294">
        <f t="shared" si="5"/>
        <v>9000</v>
      </c>
    </row>
    <row r="60" spans="1:23" ht="18" customHeight="1" x14ac:dyDescent="0.2">
      <c r="A60" s="261"/>
      <c r="B60" s="285">
        <v>48</v>
      </c>
      <c r="C60" s="585"/>
      <c r="D60" s="586"/>
      <c r="E60" s="288"/>
      <c r="F60" s="289"/>
      <c r="G60" s="290"/>
      <c r="H60" s="291" t="str">
        <f t="shared" si="3"/>
        <v/>
      </c>
      <c r="I60" s="336">
        <v>2</v>
      </c>
      <c r="J60" s="292"/>
      <c r="K60" s="288"/>
      <c r="L60" s="289"/>
      <c r="M60" s="290"/>
      <c r="N60" s="291" t="str">
        <f t="shared" si="4"/>
        <v/>
      </c>
      <c r="O60" s="341">
        <v>1</v>
      </c>
      <c r="P60" s="330"/>
      <c r="Q60" s="292" t="str">
        <f t="shared" si="0"/>
        <v/>
      </c>
      <c r="R60" s="264"/>
      <c r="S60" s="400" t="str">
        <f t="shared" si="6"/>
        <v/>
      </c>
      <c r="U60" s="293" t="str">
        <f t="shared" si="7"/>
        <v/>
      </c>
      <c r="W60" s="294">
        <f t="shared" si="5"/>
        <v>9000</v>
      </c>
    </row>
    <row r="61" spans="1:23" ht="18" customHeight="1" x14ac:dyDescent="0.2">
      <c r="A61" s="261"/>
      <c r="B61" s="305">
        <v>49</v>
      </c>
      <c r="C61" s="589"/>
      <c r="D61" s="590"/>
      <c r="E61" s="308"/>
      <c r="F61" s="309"/>
      <c r="G61" s="310"/>
      <c r="H61" s="311" t="str">
        <f t="shared" si="3"/>
        <v/>
      </c>
      <c r="I61" s="338">
        <v>1</v>
      </c>
      <c r="J61" s="312"/>
      <c r="K61" s="308"/>
      <c r="L61" s="309"/>
      <c r="M61" s="310"/>
      <c r="N61" s="311" t="str">
        <f t="shared" si="4"/>
        <v/>
      </c>
      <c r="O61" s="343">
        <v>2</v>
      </c>
      <c r="P61" s="332"/>
      <c r="Q61" s="312" t="str">
        <f t="shared" si="0"/>
        <v/>
      </c>
      <c r="R61" s="264"/>
      <c r="S61" s="400" t="str">
        <f t="shared" si="6"/>
        <v/>
      </c>
      <c r="U61" s="293" t="str">
        <f t="shared" si="7"/>
        <v/>
      </c>
      <c r="W61" s="294">
        <f t="shared" si="5"/>
        <v>9000</v>
      </c>
    </row>
    <row r="62" spans="1:23" ht="18" customHeight="1" x14ac:dyDescent="0.2">
      <c r="A62" s="261"/>
      <c r="B62" s="305">
        <v>50</v>
      </c>
      <c r="C62" s="589"/>
      <c r="D62" s="590"/>
      <c r="E62" s="308"/>
      <c r="F62" s="309"/>
      <c r="G62" s="310"/>
      <c r="H62" s="311" t="str">
        <f t="shared" si="3"/>
        <v/>
      </c>
      <c r="I62" s="338">
        <v>2</v>
      </c>
      <c r="J62" s="312"/>
      <c r="K62" s="308"/>
      <c r="L62" s="309"/>
      <c r="M62" s="310"/>
      <c r="N62" s="311" t="str">
        <f t="shared" si="4"/>
        <v/>
      </c>
      <c r="O62" s="343">
        <v>1</v>
      </c>
      <c r="P62" s="332"/>
      <c r="Q62" s="312" t="str">
        <f t="shared" si="0"/>
        <v/>
      </c>
      <c r="R62" s="264"/>
      <c r="S62" s="400" t="str">
        <f t="shared" si="6"/>
        <v/>
      </c>
      <c r="U62" s="293" t="str">
        <f t="shared" si="7"/>
        <v/>
      </c>
      <c r="W62" s="294">
        <f t="shared" si="5"/>
        <v>9000</v>
      </c>
    </row>
    <row r="63" spans="1:23" ht="18" customHeight="1" x14ac:dyDescent="0.2">
      <c r="A63" s="261"/>
      <c r="B63" s="285">
        <v>51</v>
      </c>
      <c r="C63" s="585"/>
      <c r="D63" s="586"/>
      <c r="E63" s="288"/>
      <c r="F63" s="289"/>
      <c r="G63" s="290"/>
      <c r="H63" s="291" t="str">
        <f t="shared" si="3"/>
        <v/>
      </c>
      <c r="I63" s="336">
        <v>1</v>
      </c>
      <c r="J63" s="292"/>
      <c r="K63" s="288"/>
      <c r="L63" s="289"/>
      <c r="M63" s="290"/>
      <c r="N63" s="291" t="str">
        <f t="shared" si="4"/>
        <v/>
      </c>
      <c r="O63" s="341">
        <v>2</v>
      </c>
      <c r="P63" s="330"/>
      <c r="Q63" s="292" t="str">
        <f t="shared" si="0"/>
        <v/>
      </c>
      <c r="R63" s="264"/>
      <c r="S63" s="400" t="str">
        <f t="shared" si="6"/>
        <v/>
      </c>
      <c r="U63" s="293" t="str">
        <f t="shared" si="7"/>
        <v/>
      </c>
      <c r="W63" s="294">
        <f t="shared" si="5"/>
        <v>9000</v>
      </c>
    </row>
    <row r="64" spans="1:23" ht="18" customHeight="1" x14ac:dyDescent="0.2">
      <c r="A64" s="261"/>
      <c r="B64" s="285">
        <v>52</v>
      </c>
      <c r="C64" s="585"/>
      <c r="D64" s="586"/>
      <c r="E64" s="288"/>
      <c r="F64" s="289"/>
      <c r="G64" s="290"/>
      <c r="H64" s="291" t="str">
        <f t="shared" si="3"/>
        <v/>
      </c>
      <c r="I64" s="336">
        <v>2</v>
      </c>
      <c r="J64" s="292"/>
      <c r="K64" s="288"/>
      <c r="L64" s="289"/>
      <c r="M64" s="290"/>
      <c r="N64" s="291" t="str">
        <f t="shared" si="4"/>
        <v/>
      </c>
      <c r="O64" s="341">
        <v>1</v>
      </c>
      <c r="P64" s="330"/>
      <c r="Q64" s="292" t="str">
        <f t="shared" si="0"/>
        <v/>
      </c>
      <c r="R64" s="264"/>
      <c r="S64" s="400" t="str">
        <f t="shared" si="6"/>
        <v/>
      </c>
      <c r="U64" s="293" t="str">
        <f t="shared" si="7"/>
        <v/>
      </c>
      <c r="W64" s="294">
        <f t="shared" si="5"/>
        <v>9000</v>
      </c>
    </row>
    <row r="65" spans="1:23" ht="18" customHeight="1" x14ac:dyDescent="0.2">
      <c r="A65" s="261"/>
      <c r="B65" s="305">
        <v>53</v>
      </c>
      <c r="C65" s="589"/>
      <c r="D65" s="590"/>
      <c r="E65" s="308"/>
      <c r="F65" s="309"/>
      <c r="G65" s="310"/>
      <c r="H65" s="311" t="str">
        <f t="shared" si="3"/>
        <v/>
      </c>
      <c r="I65" s="338">
        <v>1</v>
      </c>
      <c r="J65" s="312"/>
      <c r="K65" s="308"/>
      <c r="L65" s="309"/>
      <c r="M65" s="310"/>
      <c r="N65" s="311" t="str">
        <f t="shared" si="4"/>
        <v/>
      </c>
      <c r="O65" s="343">
        <v>2</v>
      </c>
      <c r="P65" s="332"/>
      <c r="Q65" s="312" t="str">
        <f t="shared" si="0"/>
        <v/>
      </c>
      <c r="R65" s="264"/>
      <c r="S65" s="400" t="str">
        <f t="shared" si="6"/>
        <v/>
      </c>
      <c r="U65" s="293" t="str">
        <f t="shared" si="7"/>
        <v/>
      </c>
      <c r="W65" s="294">
        <f t="shared" si="5"/>
        <v>9000</v>
      </c>
    </row>
    <row r="66" spans="1:23" ht="18" customHeight="1" x14ac:dyDescent="0.2">
      <c r="A66" s="261"/>
      <c r="B66" s="305">
        <v>54</v>
      </c>
      <c r="C66" s="589"/>
      <c r="D66" s="590"/>
      <c r="E66" s="308"/>
      <c r="F66" s="309"/>
      <c r="G66" s="310"/>
      <c r="H66" s="311" t="str">
        <f t="shared" si="3"/>
        <v/>
      </c>
      <c r="I66" s="338">
        <v>2</v>
      </c>
      <c r="J66" s="312"/>
      <c r="K66" s="308"/>
      <c r="L66" s="309"/>
      <c r="M66" s="310"/>
      <c r="N66" s="311" t="str">
        <f t="shared" si="4"/>
        <v/>
      </c>
      <c r="O66" s="343">
        <v>1</v>
      </c>
      <c r="P66" s="332"/>
      <c r="Q66" s="312" t="str">
        <f t="shared" si="0"/>
        <v/>
      </c>
      <c r="R66" s="264"/>
      <c r="S66" s="400" t="str">
        <f t="shared" si="6"/>
        <v/>
      </c>
      <c r="U66" s="293" t="str">
        <f t="shared" si="7"/>
        <v/>
      </c>
      <c r="W66" s="294">
        <f t="shared" si="5"/>
        <v>9000</v>
      </c>
    </row>
    <row r="67" spans="1:23" ht="18" customHeight="1" x14ac:dyDescent="0.2">
      <c r="A67" s="261"/>
      <c r="B67" s="285">
        <v>55</v>
      </c>
      <c r="C67" s="585"/>
      <c r="D67" s="586"/>
      <c r="E67" s="288"/>
      <c r="F67" s="289"/>
      <c r="G67" s="290"/>
      <c r="H67" s="291" t="str">
        <f t="shared" si="3"/>
        <v/>
      </c>
      <c r="I67" s="336">
        <v>1</v>
      </c>
      <c r="J67" s="292"/>
      <c r="K67" s="288"/>
      <c r="L67" s="289"/>
      <c r="M67" s="290"/>
      <c r="N67" s="291" t="str">
        <f t="shared" si="4"/>
        <v/>
      </c>
      <c r="O67" s="341">
        <v>2</v>
      </c>
      <c r="P67" s="330"/>
      <c r="Q67" s="292" t="str">
        <f t="shared" si="0"/>
        <v/>
      </c>
      <c r="R67" s="264"/>
      <c r="S67" s="400" t="str">
        <f t="shared" si="6"/>
        <v/>
      </c>
      <c r="U67" s="293" t="str">
        <f t="shared" si="7"/>
        <v/>
      </c>
      <c r="W67" s="294">
        <f t="shared" si="5"/>
        <v>9000</v>
      </c>
    </row>
    <row r="68" spans="1:23" ht="18" customHeight="1" x14ac:dyDescent="0.2">
      <c r="A68" s="261"/>
      <c r="B68" s="285">
        <v>56</v>
      </c>
      <c r="C68" s="585"/>
      <c r="D68" s="586"/>
      <c r="E68" s="288"/>
      <c r="F68" s="289"/>
      <c r="G68" s="290"/>
      <c r="H68" s="291" t="str">
        <f t="shared" si="3"/>
        <v/>
      </c>
      <c r="I68" s="336">
        <v>2</v>
      </c>
      <c r="J68" s="292"/>
      <c r="K68" s="288"/>
      <c r="L68" s="289"/>
      <c r="M68" s="290"/>
      <c r="N68" s="291" t="str">
        <f t="shared" si="4"/>
        <v/>
      </c>
      <c r="O68" s="341">
        <v>1</v>
      </c>
      <c r="P68" s="330"/>
      <c r="Q68" s="292" t="str">
        <f t="shared" si="0"/>
        <v/>
      </c>
      <c r="R68" s="264"/>
      <c r="S68" s="400" t="str">
        <f t="shared" si="6"/>
        <v/>
      </c>
      <c r="U68" s="293" t="str">
        <f t="shared" si="7"/>
        <v/>
      </c>
      <c r="W68" s="294">
        <f t="shared" si="5"/>
        <v>9000</v>
      </c>
    </row>
    <row r="69" spans="1:23" ht="18" customHeight="1" x14ac:dyDescent="0.2">
      <c r="A69" s="261"/>
      <c r="B69" s="305">
        <v>57</v>
      </c>
      <c r="C69" s="589"/>
      <c r="D69" s="590"/>
      <c r="E69" s="308"/>
      <c r="F69" s="309"/>
      <c r="G69" s="310"/>
      <c r="H69" s="311" t="str">
        <f t="shared" si="3"/>
        <v/>
      </c>
      <c r="I69" s="338">
        <v>1</v>
      </c>
      <c r="J69" s="312"/>
      <c r="K69" s="308"/>
      <c r="L69" s="309"/>
      <c r="M69" s="310"/>
      <c r="N69" s="311" t="str">
        <f t="shared" si="4"/>
        <v/>
      </c>
      <c r="O69" s="343">
        <v>2</v>
      </c>
      <c r="P69" s="332"/>
      <c r="Q69" s="312" t="str">
        <f t="shared" si="0"/>
        <v/>
      </c>
      <c r="R69" s="264"/>
      <c r="S69" s="400" t="str">
        <f t="shared" si="6"/>
        <v/>
      </c>
      <c r="U69" s="293" t="str">
        <f t="shared" si="7"/>
        <v/>
      </c>
      <c r="W69" s="294">
        <f t="shared" si="5"/>
        <v>9000</v>
      </c>
    </row>
    <row r="70" spans="1:23" ht="18" customHeight="1" x14ac:dyDescent="0.2">
      <c r="A70" s="261"/>
      <c r="B70" s="305">
        <v>58</v>
      </c>
      <c r="C70" s="589"/>
      <c r="D70" s="590"/>
      <c r="E70" s="308"/>
      <c r="F70" s="309"/>
      <c r="G70" s="310"/>
      <c r="H70" s="311" t="str">
        <f t="shared" si="3"/>
        <v/>
      </c>
      <c r="I70" s="338">
        <v>2</v>
      </c>
      <c r="J70" s="312"/>
      <c r="K70" s="308"/>
      <c r="L70" s="309"/>
      <c r="M70" s="310"/>
      <c r="N70" s="311" t="str">
        <f t="shared" si="4"/>
        <v/>
      </c>
      <c r="O70" s="343">
        <v>1</v>
      </c>
      <c r="P70" s="332"/>
      <c r="Q70" s="312" t="str">
        <f t="shared" si="0"/>
        <v/>
      </c>
      <c r="R70" s="264"/>
      <c r="S70" s="400" t="str">
        <f t="shared" si="6"/>
        <v/>
      </c>
      <c r="U70" s="293" t="str">
        <f t="shared" si="7"/>
        <v/>
      </c>
      <c r="W70" s="294">
        <f t="shared" si="5"/>
        <v>9000</v>
      </c>
    </row>
    <row r="71" spans="1:23" ht="18" customHeight="1" x14ac:dyDescent="0.2">
      <c r="A71" s="261"/>
      <c r="B71" s="285">
        <v>59</v>
      </c>
      <c r="C71" s="585"/>
      <c r="D71" s="586"/>
      <c r="E71" s="288"/>
      <c r="F71" s="289"/>
      <c r="G71" s="290"/>
      <c r="H71" s="291" t="str">
        <f t="shared" si="3"/>
        <v/>
      </c>
      <c r="I71" s="336">
        <v>1</v>
      </c>
      <c r="J71" s="292"/>
      <c r="K71" s="288"/>
      <c r="L71" s="289"/>
      <c r="M71" s="290"/>
      <c r="N71" s="291" t="str">
        <f t="shared" si="4"/>
        <v/>
      </c>
      <c r="O71" s="341">
        <v>2</v>
      </c>
      <c r="P71" s="330"/>
      <c r="Q71" s="292" t="str">
        <f t="shared" si="0"/>
        <v/>
      </c>
      <c r="R71" s="264"/>
      <c r="S71" s="400" t="str">
        <f t="shared" si="6"/>
        <v/>
      </c>
      <c r="U71" s="293" t="str">
        <f t="shared" si="7"/>
        <v/>
      </c>
      <c r="W71" s="294">
        <f t="shared" si="5"/>
        <v>9000</v>
      </c>
    </row>
    <row r="72" spans="1:23" ht="18" customHeight="1" x14ac:dyDescent="0.2">
      <c r="A72" s="261"/>
      <c r="B72" s="285">
        <v>60</v>
      </c>
      <c r="C72" s="585"/>
      <c r="D72" s="586"/>
      <c r="E72" s="288"/>
      <c r="F72" s="289"/>
      <c r="G72" s="290"/>
      <c r="H72" s="291" t="str">
        <f t="shared" si="3"/>
        <v/>
      </c>
      <c r="I72" s="336">
        <v>2</v>
      </c>
      <c r="J72" s="292"/>
      <c r="K72" s="288"/>
      <c r="L72" s="289"/>
      <c r="M72" s="290"/>
      <c r="N72" s="291" t="str">
        <f t="shared" si="4"/>
        <v/>
      </c>
      <c r="O72" s="341">
        <v>1</v>
      </c>
      <c r="P72" s="330"/>
      <c r="Q72" s="292" t="str">
        <f t="shared" si="0"/>
        <v/>
      </c>
      <c r="R72" s="264"/>
      <c r="S72" s="400" t="str">
        <f t="shared" si="6"/>
        <v/>
      </c>
      <c r="U72" s="293" t="str">
        <f t="shared" si="7"/>
        <v/>
      </c>
      <c r="W72" s="294">
        <f t="shared" si="5"/>
        <v>9000</v>
      </c>
    </row>
    <row r="73" spans="1:23" ht="18" customHeight="1" x14ac:dyDescent="0.2">
      <c r="A73" s="261"/>
      <c r="B73" s="305">
        <v>61</v>
      </c>
      <c r="C73" s="589"/>
      <c r="D73" s="590"/>
      <c r="E73" s="308"/>
      <c r="F73" s="309"/>
      <c r="G73" s="310"/>
      <c r="H73" s="311" t="str">
        <f t="shared" si="3"/>
        <v/>
      </c>
      <c r="I73" s="338">
        <v>1</v>
      </c>
      <c r="J73" s="312"/>
      <c r="K73" s="308"/>
      <c r="L73" s="309"/>
      <c r="M73" s="310"/>
      <c r="N73" s="311" t="str">
        <f t="shared" si="4"/>
        <v/>
      </c>
      <c r="O73" s="343">
        <v>2</v>
      </c>
      <c r="P73" s="332"/>
      <c r="Q73" s="312" t="str">
        <f t="shared" si="0"/>
        <v/>
      </c>
      <c r="R73" s="264"/>
      <c r="S73" s="400" t="str">
        <f t="shared" si="6"/>
        <v/>
      </c>
      <c r="U73" s="293" t="str">
        <f t="shared" si="7"/>
        <v/>
      </c>
      <c r="W73" s="294">
        <f t="shared" si="5"/>
        <v>9000</v>
      </c>
    </row>
    <row r="74" spans="1:23" ht="18" customHeight="1" x14ac:dyDescent="0.2">
      <c r="A74" s="261"/>
      <c r="B74" s="305">
        <v>62</v>
      </c>
      <c r="C74" s="589"/>
      <c r="D74" s="590"/>
      <c r="E74" s="308"/>
      <c r="F74" s="309"/>
      <c r="G74" s="310"/>
      <c r="H74" s="311" t="str">
        <f t="shared" si="3"/>
        <v/>
      </c>
      <c r="I74" s="338">
        <v>2</v>
      </c>
      <c r="J74" s="312"/>
      <c r="K74" s="308"/>
      <c r="L74" s="309"/>
      <c r="M74" s="310"/>
      <c r="N74" s="311" t="str">
        <f t="shared" si="4"/>
        <v/>
      </c>
      <c r="O74" s="343">
        <v>1</v>
      </c>
      <c r="P74" s="332"/>
      <c r="Q74" s="312" t="str">
        <f t="shared" si="0"/>
        <v/>
      </c>
      <c r="R74" s="264"/>
      <c r="S74" s="400" t="str">
        <f t="shared" si="6"/>
        <v/>
      </c>
      <c r="U74" s="293" t="str">
        <f t="shared" si="7"/>
        <v/>
      </c>
      <c r="W74" s="294">
        <f t="shared" si="5"/>
        <v>9000</v>
      </c>
    </row>
    <row r="75" spans="1:23" ht="18" customHeight="1" x14ac:dyDescent="0.2">
      <c r="A75" s="261"/>
      <c r="B75" s="285">
        <v>63</v>
      </c>
      <c r="C75" s="585"/>
      <c r="D75" s="586"/>
      <c r="E75" s="288"/>
      <c r="F75" s="289"/>
      <c r="G75" s="290"/>
      <c r="H75" s="291" t="str">
        <f t="shared" si="3"/>
        <v/>
      </c>
      <c r="I75" s="336">
        <v>1</v>
      </c>
      <c r="J75" s="292"/>
      <c r="K75" s="288"/>
      <c r="L75" s="289"/>
      <c r="M75" s="290"/>
      <c r="N75" s="291" t="str">
        <f t="shared" si="4"/>
        <v/>
      </c>
      <c r="O75" s="341">
        <v>2</v>
      </c>
      <c r="P75" s="330"/>
      <c r="Q75" s="292" t="str">
        <f t="shared" si="0"/>
        <v/>
      </c>
      <c r="R75" s="264"/>
      <c r="S75" s="400" t="str">
        <f t="shared" si="6"/>
        <v/>
      </c>
      <c r="U75" s="293" t="str">
        <f t="shared" si="7"/>
        <v/>
      </c>
      <c r="W75" s="294">
        <f t="shared" si="5"/>
        <v>9000</v>
      </c>
    </row>
    <row r="76" spans="1:23" ht="18" customHeight="1" x14ac:dyDescent="0.2">
      <c r="A76" s="261"/>
      <c r="B76" s="285">
        <v>64</v>
      </c>
      <c r="C76" s="585"/>
      <c r="D76" s="586"/>
      <c r="E76" s="288"/>
      <c r="F76" s="289"/>
      <c r="G76" s="290"/>
      <c r="H76" s="291" t="str">
        <f t="shared" si="3"/>
        <v/>
      </c>
      <c r="I76" s="336">
        <v>2</v>
      </c>
      <c r="J76" s="292"/>
      <c r="K76" s="288"/>
      <c r="L76" s="289"/>
      <c r="M76" s="290"/>
      <c r="N76" s="291" t="str">
        <f t="shared" si="4"/>
        <v/>
      </c>
      <c r="O76" s="341">
        <v>1</v>
      </c>
      <c r="P76" s="330"/>
      <c r="Q76" s="292" t="str">
        <f t="shared" si="0"/>
        <v/>
      </c>
      <c r="R76" s="264"/>
      <c r="S76" s="400" t="str">
        <f t="shared" si="6"/>
        <v/>
      </c>
      <c r="U76" s="293" t="str">
        <f t="shared" si="7"/>
        <v/>
      </c>
      <c r="W76" s="294">
        <f t="shared" si="5"/>
        <v>9000</v>
      </c>
    </row>
    <row r="77" spans="1:23" ht="18" customHeight="1" x14ac:dyDescent="0.2">
      <c r="A77" s="261"/>
      <c r="B77" s="305">
        <v>65</v>
      </c>
      <c r="C77" s="589"/>
      <c r="D77" s="590"/>
      <c r="E77" s="308"/>
      <c r="F77" s="309"/>
      <c r="G77" s="310"/>
      <c r="H77" s="311" t="str">
        <f t="shared" si="3"/>
        <v/>
      </c>
      <c r="I77" s="338">
        <v>1</v>
      </c>
      <c r="J77" s="312"/>
      <c r="K77" s="308"/>
      <c r="L77" s="309"/>
      <c r="M77" s="310"/>
      <c r="N77" s="311" t="str">
        <f t="shared" si="4"/>
        <v/>
      </c>
      <c r="O77" s="343">
        <v>2</v>
      </c>
      <c r="P77" s="332"/>
      <c r="Q77" s="312" t="str">
        <f>IF(C77="","",IF(OR(AND(H77="NP",N77="NP"),AND(H77="DNF",N77="DNF")),H77,IF(AND(H77="NP",N77="DNF"),H77,IF(AND(H77="DNF",N77="NP"),N77,MIN(H77,N77)))))</f>
        <v/>
      </c>
      <c r="R77" s="264"/>
      <c r="S77" s="400" t="str">
        <f t="shared" si="6"/>
        <v/>
      </c>
      <c r="U77" s="293" t="str">
        <f t="shared" si="7"/>
        <v/>
      </c>
      <c r="W77" s="294">
        <f t="shared" si="5"/>
        <v>9000</v>
      </c>
    </row>
    <row r="78" spans="1:23" ht="18" customHeight="1" x14ac:dyDescent="0.2">
      <c r="A78" s="261"/>
      <c r="B78" s="305">
        <v>66</v>
      </c>
      <c r="C78" s="589"/>
      <c r="D78" s="590"/>
      <c r="E78" s="308"/>
      <c r="F78" s="309"/>
      <c r="G78" s="310"/>
      <c r="H78" s="311" t="str">
        <f t="shared" ref="H78:H118" si="8">IF($C78="","",IF(OR($E78="DNF",$F78="DNF",$G78="DNF",AND($E78="",$F78="",$G78="")),"DNF",IF(OR($E78="NP",$F78="NP",$G78="NP"),"NP",IF(ISERROR(MEDIAN($E78:$G78)),"DNF",IF(OR($E78="X",$F78="X",$G78="X",$E78="",$F78="",$G78="",$E78="x",$F78="x",$G78="x"),MAX($E78:$G78),MEDIAN($E78:$G78))))))</f>
        <v/>
      </c>
      <c r="I78" s="338">
        <v>2</v>
      </c>
      <c r="J78" s="312"/>
      <c r="K78" s="308"/>
      <c r="L78" s="309"/>
      <c r="M78" s="310"/>
      <c r="N78" s="311" t="str">
        <f>IF($C78="","",IF(OR($K78="DNF",$L78="DNF",$M78="DNF",AND($K78="",$L78="",$M78="")),"DNF",IF(OR($K78="NP",$L78="NP",$M78="NP"),"NP",IF(ISERROR(MEDIAN($K78:$M78)),"DNF",IF(OR($K78="X",$L78="X",$M78="X",$K78="",$L78="",$M78="",$K78="x",$L78="x",$M78="x"),MAX($K78:$M78),MEDIAN($K78:$M78))))))</f>
        <v/>
      </c>
      <c r="O78" s="343">
        <v>1</v>
      </c>
      <c r="P78" s="332"/>
      <c r="Q78" s="312" t="str">
        <f>IF(C78="","",IF(OR(AND(H78="NP",N78="NP"),AND(H78="DNF",N78="DNF")),H78,IF(AND(H78="NP",N78="DNF"),H78,IF(AND(H78="DNF",N78="NP"),N78,MIN(H78,N78)))))</f>
        <v/>
      </c>
      <c r="R78" s="264"/>
      <c r="S78" s="400" t="str">
        <f t="shared" si="6"/>
        <v/>
      </c>
      <c r="U78" s="293" t="str">
        <f t="shared" si="7"/>
        <v/>
      </c>
      <c r="W78" s="294">
        <f>IF($C78="",9000,MAX(H78,N78)+(COUNTIF($H78:$H78,"NP")*600)+(COUNTIF($N78:$N78,"NP")*600)+(COUNTIF($H78:$H78,"DNF")*3600)+(COUNTIF($N78:$N78,"DNF")*3600))</f>
        <v>9000</v>
      </c>
    </row>
    <row r="79" spans="1:23" ht="18" customHeight="1" x14ac:dyDescent="0.2">
      <c r="A79" s="261"/>
      <c r="B79" s="285">
        <v>67</v>
      </c>
      <c r="C79" s="585"/>
      <c r="D79" s="586"/>
      <c r="E79" s="288"/>
      <c r="F79" s="289"/>
      <c r="G79" s="290"/>
      <c r="H79" s="291" t="str">
        <f t="shared" si="8"/>
        <v/>
      </c>
      <c r="I79" s="336">
        <v>1</v>
      </c>
      <c r="J79" s="292"/>
      <c r="K79" s="288"/>
      <c r="L79" s="289"/>
      <c r="M79" s="290"/>
      <c r="N79" s="291" t="str">
        <f>IF($C79="","",IF(OR($K79="DNF",$L79="DNF",$M79="DNF",AND($K79="",$L79="",$M79="")),"DNF",IF(OR($K79="NP",$L79="NP",$M79="NP"),"NP",IF(ISERROR(MEDIAN($K79:$M79)),"DNF",IF(OR($K79="X",$L79="X",$M79="X",$K79="",$L79="",$M79="",$K79="x",$L79="x",$M79="x"),MAX($K79:$M79),MEDIAN($K79:$M79))))))</f>
        <v/>
      </c>
      <c r="O79" s="341">
        <v>2</v>
      </c>
      <c r="P79" s="330"/>
      <c r="Q79" s="292" t="str">
        <f>IF(C79="","",IF(OR(AND(H79="NP",N79="NP"),AND(H79="DNF",N79="DNF")),H79,IF(AND(H79="NP",N79="DNF"),H79,IF(AND(H79="DNF",N79="NP"),N79,MIN(H79,N79)))))</f>
        <v/>
      </c>
      <c r="R79" s="264"/>
      <c r="S79" s="400" t="str">
        <f t="shared" si="6"/>
        <v/>
      </c>
      <c r="U79" s="293" t="str">
        <f t="shared" si="7"/>
        <v/>
      </c>
      <c r="W79" s="294">
        <f>IF($C79="",9000,MAX(H79,N79)+(COUNTIF($H79:$H79,"NP")*600)+(COUNTIF($N79:$N79,"NP")*600)+(COUNTIF($H79:$H79,"DNF")*3600)+(COUNTIF($N79:$N79,"DNF")*3600))</f>
        <v>9000</v>
      </c>
    </row>
    <row r="80" spans="1:23" ht="18" customHeight="1" thickBot="1" x14ac:dyDescent="0.25">
      <c r="A80" s="261"/>
      <c r="B80" s="313">
        <v>68</v>
      </c>
      <c r="C80" s="597"/>
      <c r="D80" s="598"/>
      <c r="E80" s="316"/>
      <c r="F80" s="317"/>
      <c r="G80" s="318"/>
      <c r="H80" s="319" t="str">
        <f t="shared" si="8"/>
        <v/>
      </c>
      <c r="I80" s="339">
        <v>2</v>
      </c>
      <c r="J80" s="320"/>
      <c r="K80" s="316"/>
      <c r="L80" s="317"/>
      <c r="M80" s="318"/>
      <c r="N80" s="319" t="str">
        <f>IF($C80="","",IF(OR($K80="DNF",$L80="DNF",$M80="DNF",AND($K80="",$L80="",$M80="")),"DNF",IF(OR($K80="NP",$L80="NP",$M80="NP"),"NP",IF(ISERROR(MEDIAN($K80:$M80)),"DNF",IF(OR($K80="X",$L80="X",$M80="X",$K80="",$L80="",$M80="",$K80="x",$L80="x",$M80="x"),MAX($K80:$M80),MEDIAN($K80:$M80))))))</f>
        <v/>
      </c>
      <c r="O80" s="345">
        <v>1</v>
      </c>
      <c r="P80" s="334"/>
      <c r="Q80" s="320" t="str">
        <f>IF(C80="","",IF(OR(AND(H80="NP",N80="NP"),AND(H80="DNF",N80="DNF")),H80,IF(AND(H80="NP",N80="DNF"),H80,IF(AND(H80="DNF",N80="NP"),N80,MIN(H80,N80)))))</f>
        <v/>
      </c>
      <c r="R80" s="264"/>
      <c r="S80" s="401" t="str">
        <f t="shared" si="6"/>
        <v/>
      </c>
      <c r="U80" s="321" t="str">
        <f t="shared" si="7"/>
        <v/>
      </c>
      <c r="W80" s="304">
        <f>IF($C80="",9000,MAX(H80,N80)+(COUNTIF($H80:$H80,"NP")*600)+(COUNTIF($N80:$N80,"NP")*600)+(COUNTIF($H80:$H80,"DNF")*3600)+(COUNTIF($N80:$N80,"DNF")*3600))</f>
        <v>9000</v>
      </c>
    </row>
    <row r="81" spans="1:24" ht="26.25" x14ac:dyDescent="0.4">
      <c r="A81" s="261"/>
      <c r="B81" s="884" t="str">
        <f>$B$1</f>
        <v>Běh na 60m s překážkami - startovní listina</v>
      </c>
      <c r="C81" s="884"/>
      <c r="D81" s="884"/>
      <c r="E81" s="884"/>
      <c r="F81" s="884"/>
      <c r="G81" s="884"/>
      <c r="H81" s="884"/>
      <c r="I81" s="884"/>
      <c r="J81" s="884"/>
      <c r="K81" s="884"/>
      <c r="L81" s="884"/>
      <c r="M81" s="884"/>
      <c r="N81" s="884"/>
      <c r="O81" s="884"/>
      <c r="P81" s="884"/>
      <c r="Q81" s="884"/>
      <c r="R81" s="262"/>
      <c r="S81" s="263"/>
      <c r="T81" s="262"/>
      <c r="U81" s="263"/>
      <c r="V81" s="264"/>
      <c r="W81" s="265"/>
      <c r="X81" s="261"/>
    </row>
    <row r="82" spans="1:24" ht="13.15" customHeight="1" x14ac:dyDescent="0.4">
      <c r="A82" s="261"/>
      <c r="B82" s="263"/>
      <c r="C82" s="267"/>
      <c r="D82" s="263"/>
      <c r="E82" s="263"/>
      <c r="F82" s="263"/>
      <c r="G82" s="263"/>
      <c r="H82" s="263"/>
      <c r="I82" s="335"/>
      <c r="K82" s="263"/>
      <c r="L82" s="263"/>
      <c r="M82" s="263"/>
      <c r="N82" s="263"/>
      <c r="O82" s="335"/>
    </row>
    <row r="83" spans="1:24" s="578" customFormat="1" ht="18" x14ac:dyDescent="0.25">
      <c r="A83" s="575"/>
      <c r="B83" s="576"/>
      <c r="C83" s="880" t="str">
        <f>$C$3</f>
        <v>Obvodové kolo hry Plamen 2018/19</v>
      </c>
      <c r="D83" s="880"/>
      <c r="E83" s="880"/>
      <c r="F83" s="880"/>
      <c r="G83" s="880" t="str">
        <f>$G$3</f>
        <v>43393, Ločenice</v>
      </c>
      <c r="H83" s="880"/>
      <c r="I83" s="880"/>
      <c r="J83" s="880"/>
      <c r="K83" s="880"/>
      <c r="L83" s="880"/>
      <c r="M83" s="880"/>
      <c r="N83" s="880"/>
      <c r="O83" s="880"/>
      <c r="P83" s="880"/>
      <c r="Q83" s="579"/>
      <c r="R83" s="577"/>
      <c r="S83" s="580"/>
      <c r="T83" s="577"/>
      <c r="U83" s="580"/>
      <c r="V83" s="577"/>
      <c r="W83" s="579"/>
    </row>
    <row r="84" spans="1:24" ht="13.15" customHeight="1" thickBot="1" x14ac:dyDescent="0.45">
      <c r="A84" s="261"/>
      <c r="B84" s="263"/>
      <c r="C84" s="267"/>
      <c r="D84" s="263"/>
      <c r="E84" s="263"/>
      <c r="F84" s="263"/>
      <c r="G84" s="263"/>
      <c r="H84" s="263"/>
      <c r="I84" s="335"/>
      <c r="K84" s="263"/>
      <c r="L84" s="263"/>
      <c r="M84" s="263"/>
      <c r="N84" s="263"/>
      <c r="O84" s="335"/>
    </row>
    <row r="85" spans="1:24" s="272" customFormat="1" ht="18" customHeight="1" thickBot="1" x14ac:dyDescent="0.25">
      <c r="A85" s="271"/>
      <c r="C85" s="360" t="str">
        <f>'Start - podzim'!$N$2</f>
        <v>STARŠÍ</v>
      </c>
      <c r="E85" s="881" t="s">
        <v>115</v>
      </c>
      <c r="F85" s="882"/>
      <c r="G85" s="882"/>
      <c r="H85" s="883"/>
      <c r="I85" s="274"/>
      <c r="K85" s="881" t="s">
        <v>116</v>
      </c>
      <c r="L85" s="882"/>
      <c r="M85" s="882"/>
      <c r="N85" s="883"/>
      <c r="O85" s="274"/>
      <c r="Q85" s="273"/>
      <c r="S85" s="274"/>
      <c r="U85" s="274"/>
      <c r="W85" s="273"/>
    </row>
    <row r="86" spans="1:24" s="272" customFormat="1" ht="18" customHeight="1" thickBot="1" x14ac:dyDescent="0.25">
      <c r="A86" s="271"/>
      <c r="B86" s="275" t="s">
        <v>124</v>
      </c>
      <c r="C86" s="276" t="s">
        <v>117</v>
      </c>
      <c r="D86" s="275" t="s">
        <v>119</v>
      </c>
      <c r="E86" s="356">
        <v>1</v>
      </c>
      <c r="F86" s="357">
        <v>2</v>
      </c>
      <c r="G86" s="358">
        <v>3</v>
      </c>
      <c r="H86" s="275" t="s">
        <v>118</v>
      </c>
      <c r="I86" s="278" t="s">
        <v>122</v>
      </c>
      <c r="J86" s="275"/>
      <c r="K86" s="356">
        <v>1</v>
      </c>
      <c r="L86" s="357">
        <v>2</v>
      </c>
      <c r="M86" s="358">
        <v>3</v>
      </c>
      <c r="N86" s="275" t="s">
        <v>118</v>
      </c>
      <c r="O86" s="359" t="s">
        <v>122</v>
      </c>
      <c r="P86" s="275"/>
      <c r="Q86" s="277" t="s">
        <v>118</v>
      </c>
      <c r="S86" s="278" t="s">
        <v>74</v>
      </c>
      <c r="U86" s="278" t="s">
        <v>120</v>
      </c>
      <c r="W86" s="277" t="s">
        <v>121</v>
      </c>
    </row>
    <row r="87" spans="1:24" ht="18" customHeight="1" x14ac:dyDescent="0.2">
      <c r="A87" s="261"/>
      <c r="B87" s="391">
        <v>69</v>
      </c>
      <c r="C87" s="595"/>
      <c r="D87" s="596"/>
      <c r="E87" s="392"/>
      <c r="F87" s="393"/>
      <c r="G87" s="394"/>
      <c r="H87" s="395" t="str">
        <f t="shared" si="8"/>
        <v/>
      </c>
      <c r="I87" s="396">
        <v>1</v>
      </c>
      <c r="J87" s="397"/>
      <c r="K87" s="392"/>
      <c r="L87" s="393"/>
      <c r="M87" s="394"/>
      <c r="N87" s="395" t="str">
        <f t="shared" ref="N87:N118" si="9">IF($C87="","",IF(OR($K87="DNF",$L87="DNF",$M87="DNF",AND($K87="",$L87="",$M87="")),"DNF",IF(OR($K87="NP",$L87="NP",$M87="NP"),"NP",IF(ISERROR(MEDIAN($K87:$M87)),"DNF",IF(OR($K87="X",$L87="X",$M87="X",$K87="",$L87="",$M87="",$K87="x",$L87="x",$M87="x"),MAX($K87:$M87),MEDIAN($K87:$M87))))))</f>
        <v/>
      </c>
      <c r="O87" s="398">
        <v>2</v>
      </c>
      <c r="P87" s="399"/>
      <c r="Q87" s="397" t="str">
        <f t="shared" ref="Q87:Q118" si="10">IF(C87="","",IF(OR(AND(H87="NP",N87="NP"),AND(H87="DNF",N87="DNF")),H87,IF(AND(H87="NP",N87="DNF"),H87,IF(AND(H87="DNF",N87="NP"),N87,MIN(H87,N87)))))</f>
        <v/>
      </c>
      <c r="R87" s="264"/>
      <c r="S87" s="293" t="str">
        <f t="shared" ref="S87:S118" si="11">IF(C87="","",IF(OR(Q87="NP",Q87="DNF"),Q87,RANK(Q87,Q$7:Q$118,1)))</f>
        <v/>
      </c>
      <c r="U87" s="293" t="str">
        <f t="shared" ref="U87:U118" si="12">IF(C87="","",IF(Q87="NP",MAX(S$7:S$118)+1,IF(Q87="DNF",MAX(S$7:S$118)+COUNTIF(S$7:S$118,"NP")+1,RANK(Q87,Q$7:Q$118,1))))</f>
        <v/>
      </c>
      <c r="W87" s="294">
        <f t="shared" ref="W87:W118" si="13">IF($C87="",9000,MAX(H87,N87)+(COUNTIF($H87:$H87,"NP")*600)+(COUNTIF($N87:$N87,"NP")*600)+(COUNTIF($H87:$H87,"DNF")*3600)+(COUNTIF($N87:$N87,"DNF")*3600))</f>
        <v>9000</v>
      </c>
    </row>
    <row r="88" spans="1:24" ht="18" customHeight="1" x14ac:dyDescent="0.2">
      <c r="A88" s="261"/>
      <c r="B88" s="305">
        <v>70</v>
      </c>
      <c r="C88" s="589"/>
      <c r="D88" s="590"/>
      <c r="E88" s="308"/>
      <c r="F88" s="309"/>
      <c r="G88" s="310"/>
      <c r="H88" s="311" t="str">
        <f t="shared" si="8"/>
        <v/>
      </c>
      <c r="I88" s="338">
        <v>2</v>
      </c>
      <c r="J88" s="312"/>
      <c r="K88" s="308"/>
      <c r="L88" s="309"/>
      <c r="M88" s="310"/>
      <c r="N88" s="311" t="str">
        <f t="shared" si="9"/>
        <v/>
      </c>
      <c r="O88" s="343">
        <v>1</v>
      </c>
      <c r="P88" s="332"/>
      <c r="Q88" s="312" t="str">
        <f t="shared" si="10"/>
        <v/>
      </c>
      <c r="R88" s="264"/>
      <c r="S88" s="293" t="str">
        <f t="shared" si="11"/>
        <v/>
      </c>
      <c r="U88" s="293" t="str">
        <f t="shared" si="12"/>
        <v/>
      </c>
      <c r="W88" s="294">
        <f t="shared" si="13"/>
        <v>9000</v>
      </c>
    </row>
    <row r="89" spans="1:24" ht="18" customHeight="1" x14ac:dyDescent="0.2">
      <c r="A89" s="261"/>
      <c r="B89" s="285">
        <v>71</v>
      </c>
      <c r="C89" s="585"/>
      <c r="D89" s="586"/>
      <c r="E89" s="288"/>
      <c r="F89" s="289"/>
      <c r="G89" s="290"/>
      <c r="H89" s="291" t="str">
        <f t="shared" si="8"/>
        <v/>
      </c>
      <c r="I89" s="336">
        <v>1</v>
      </c>
      <c r="J89" s="292"/>
      <c r="K89" s="288"/>
      <c r="L89" s="289"/>
      <c r="M89" s="290"/>
      <c r="N89" s="291" t="str">
        <f t="shared" si="9"/>
        <v/>
      </c>
      <c r="O89" s="341">
        <v>2</v>
      </c>
      <c r="P89" s="330"/>
      <c r="Q89" s="292" t="str">
        <f t="shared" si="10"/>
        <v/>
      </c>
      <c r="R89" s="264"/>
      <c r="S89" s="293" t="str">
        <f t="shared" si="11"/>
        <v/>
      </c>
      <c r="U89" s="293" t="str">
        <f t="shared" si="12"/>
        <v/>
      </c>
      <c r="W89" s="294">
        <f t="shared" si="13"/>
        <v>9000</v>
      </c>
    </row>
    <row r="90" spans="1:24" ht="18" customHeight="1" x14ac:dyDescent="0.2">
      <c r="A90" s="261"/>
      <c r="B90" s="285">
        <v>72</v>
      </c>
      <c r="C90" s="585"/>
      <c r="D90" s="586"/>
      <c r="E90" s="288"/>
      <c r="F90" s="289"/>
      <c r="G90" s="290"/>
      <c r="H90" s="291" t="str">
        <f t="shared" si="8"/>
        <v/>
      </c>
      <c r="I90" s="336">
        <v>2</v>
      </c>
      <c r="J90" s="292"/>
      <c r="K90" s="288"/>
      <c r="L90" s="289"/>
      <c r="M90" s="290"/>
      <c r="N90" s="291" t="str">
        <f t="shared" si="9"/>
        <v/>
      </c>
      <c r="O90" s="341">
        <v>1</v>
      </c>
      <c r="P90" s="330"/>
      <c r="Q90" s="292" t="str">
        <f t="shared" si="10"/>
        <v/>
      </c>
      <c r="R90" s="264"/>
      <c r="S90" s="293" t="str">
        <f t="shared" si="11"/>
        <v/>
      </c>
      <c r="U90" s="293" t="str">
        <f t="shared" si="12"/>
        <v/>
      </c>
      <c r="W90" s="294">
        <f t="shared" si="13"/>
        <v>9000</v>
      </c>
    </row>
    <row r="91" spans="1:24" ht="18" customHeight="1" x14ac:dyDescent="0.2">
      <c r="A91" s="261"/>
      <c r="B91" s="305">
        <v>73</v>
      </c>
      <c r="C91" s="589"/>
      <c r="D91" s="590"/>
      <c r="E91" s="308"/>
      <c r="F91" s="309"/>
      <c r="G91" s="310"/>
      <c r="H91" s="311" t="str">
        <f t="shared" si="8"/>
        <v/>
      </c>
      <c r="I91" s="338">
        <v>1</v>
      </c>
      <c r="J91" s="312"/>
      <c r="K91" s="308"/>
      <c r="L91" s="309"/>
      <c r="M91" s="310"/>
      <c r="N91" s="311" t="str">
        <f t="shared" si="9"/>
        <v/>
      </c>
      <c r="O91" s="343">
        <v>2</v>
      </c>
      <c r="P91" s="332"/>
      <c r="Q91" s="312" t="str">
        <f t="shared" si="10"/>
        <v/>
      </c>
      <c r="R91" s="264"/>
      <c r="S91" s="293" t="str">
        <f t="shared" si="11"/>
        <v/>
      </c>
      <c r="U91" s="293" t="str">
        <f t="shared" si="12"/>
        <v/>
      </c>
      <c r="W91" s="294">
        <f t="shared" si="13"/>
        <v>9000</v>
      </c>
    </row>
    <row r="92" spans="1:24" ht="18" customHeight="1" x14ac:dyDescent="0.2">
      <c r="A92" s="261"/>
      <c r="B92" s="305">
        <v>74</v>
      </c>
      <c r="C92" s="589"/>
      <c r="D92" s="590"/>
      <c r="E92" s="308"/>
      <c r="F92" s="309"/>
      <c r="G92" s="310"/>
      <c r="H92" s="311" t="str">
        <f t="shared" si="8"/>
        <v/>
      </c>
      <c r="I92" s="338">
        <v>2</v>
      </c>
      <c r="J92" s="312"/>
      <c r="K92" s="308"/>
      <c r="L92" s="309"/>
      <c r="M92" s="310"/>
      <c r="N92" s="311" t="str">
        <f t="shared" si="9"/>
        <v/>
      </c>
      <c r="O92" s="343">
        <v>1</v>
      </c>
      <c r="P92" s="332"/>
      <c r="Q92" s="312" t="str">
        <f t="shared" si="10"/>
        <v/>
      </c>
      <c r="R92" s="264"/>
      <c r="S92" s="293" t="str">
        <f t="shared" si="11"/>
        <v/>
      </c>
      <c r="U92" s="293" t="str">
        <f t="shared" si="12"/>
        <v/>
      </c>
      <c r="W92" s="294">
        <f t="shared" si="13"/>
        <v>9000</v>
      </c>
    </row>
    <row r="93" spans="1:24" ht="18" customHeight="1" x14ac:dyDescent="0.2">
      <c r="A93" s="261"/>
      <c r="B93" s="285">
        <v>75</v>
      </c>
      <c r="C93" s="585"/>
      <c r="D93" s="586"/>
      <c r="E93" s="288"/>
      <c r="F93" s="289"/>
      <c r="G93" s="290"/>
      <c r="H93" s="291" t="str">
        <f t="shared" si="8"/>
        <v/>
      </c>
      <c r="I93" s="336">
        <v>1</v>
      </c>
      <c r="J93" s="292"/>
      <c r="K93" s="288"/>
      <c r="L93" s="289"/>
      <c r="M93" s="290"/>
      <c r="N93" s="291" t="str">
        <f t="shared" si="9"/>
        <v/>
      </c>
      <c r="O93" s="341">
        <v>2</v>
      </c>
      <c r="P93" s="330"/>
      <c r="Q93" s="292" t="str">
        <f t="shared" si="10"/>
        <v/>
      </c>
      <c r="R93" s="264"/>
      <c r="S93" s="293" t="str">
        <f t="shared" si="11"/>
        <v/>
      </c>
      <c r="U93" s="293" t="str">
        <f t="shared" si="12"/>
        <v/>
      </c>
      <c r="W93" s="294">
        <f t="shared" si="13"/>
        <v>9000</v>
      </c>
    </row>
    <row r="94" spans="1:24" ht="18" customHeight="1" x14ac:dyDescent="0.2">
      <c r="A94" s="261"/>
      <c r="B94" s="285">
        <v>76</v>
      </c>
      <c r="C94" s="585"/>
      <c r="D94" s="586"/>
      <c r="E94" s="288"/>
      <c r="F94" s="289"/>
      <c r="G94" s="290"/>
      <c r="H94" s="291" t="str">
        <f t="shared" si="8"/>
        <v/>
      </c>
      <c r="I94" s="336">
        <v>2</v>
      </c>
      <c r="J94" s="292"/>
      <c r="K94" s="288"/>
      <c r="L94" s="289"/>
      <c r="M94" s="290"/>
      <c r="N94" s="291" t="str">
        <f t="shared" si="9"/>
        <v/>
      </c>
      <c r="O94" s="341">
        <v>1</v>
      </c>
      <c r="P94" s="330"/>
      <c r="Q94" s="292" t="str">
        <f t="shared" si="10"/>
        <v/>
      </c>
      <c r="R94" s="264"/>
      <c r="S94" s="293" t="str">
        <f t="shared" si="11"/>
        <v/>
      </c>
      <c r="U94" s="293" t="str">
        <f t="shared" si="12"/>
        <v/>
      </c>
      <c r="W94" s="294">
        <f t="shared" si="13"/>
        <v>9000</v>
      </c>
    </row>
    <row r="95" spans="1:24" ht="18" customHeight="1" x14ac:dyDescent="0.2">
      <c r="A95" s="261"/>
      <c r="B95" s="305">
        <v>77</v>
      </c>
      <c r="C95" s="589"/>
      <c r="D95" s="590"/>
      <c r="E95" s="308"/>
      <c r="F95" s="309"/>
      <c r="G95" s="310"/>
      <c r="H95" s="311" t="str">
        <f t="shared" si="8"/>
        <v/>
      </c>
      <c r="I95" s="338">
        <v>1</v>
      </c>
      <c r="J95" s="312"/>
      <c r="K95" s="308"/>
      <c r="L95" s="309"/>
      <c r="M95" s="310"/>
      <c r="N95" s="311" t="str">
        <f t="shared" si="9"/>
        <v/>
      </c>
      <c r="O95" s="343">
        <v>2</v>
      </c>
      <c r="P95" s="332"/>
      <c r="Q95" s="312" t="str">
        <f t="shared" si="10"/>
        <v/>
      </c>
      <c r="R95" s="264"/>
      <c r="S95" s="293" t="str">
        <f t="shared" si="11"/>
        <v/>
      </c>
      <c r="U95" s="293" t="str">
        <f t="shared" si="12"/>
        <v/>
      </c>
      <c r="W95" s="294">
        <f t="shared" si="13"/>
        <v>9000</v>
      </c>
    </row>
    <row r="96" spans="1:24" ht="18" customHeight="1" x14ac:dyDescent="0.2">
      <c r="A96" s="261"/>
      <c r="B96" s="305">
        <v>78</v>
      </c>
      <c r="C96" s="589"/>
      <c r="D96" s="590"/>
      <c r="E96" s="308"/>
      <c r="F96" s="309"/>
      <c r="G96" s="310"/>
      <c r="H96" s="311" t="str">
        <f t="shared" si="8"/>
        <v/>
      </c>
      <c r="I96" s="338">
        <v>2</v>
      </c>
      <c r="J96" s="312"/>
      <c r="K96" s="308"/>
      <c r="L96" s="309"/>
      <c r="M96" s="310"/>
      <c r="N96" s="311" t="str">
        <f t="shared" si="9"/>
        <v/>
      </c>
      <c r="O96" s="343">
        <v>1</v>
      </c>
      <c r="P96" s="332"/>
      <c r="Q96" s="312" t="str">
        <f t="shared" si="10"/>
        <v/>
      </c>
      <c r="R96" s="264"/>
      <c r="S96" s="293" t="str">
        <f t="shared" si="11"/>
        <v/>
      </c>
      <c r="U96" s="293" t="str">
        <f t="shared" si="12"/>
        <v/>
      </c>
      <c r="W96" s="294">
        <f t="shared" si="13"/>
        <v>9000</v>
      </c>
    </row>
    <row r="97" spans="1:23" ht="18" customHeight="1" x14ac:dyDescent="0.2">
      <c r="A97" s="261"/>
      <c r="B97" s="285">
        <v>79</v>
      </c>
      <c r="C97" s="585"/>
      <c r="D97" s="586"/>
      <c r="E97" s="288"/>
      <c r="F97" s="289"/>
      <c r="G97" s="290"/>
      <c r="H97" s="291" t="str">
        <f t="shared" si="8"/>
        <v/>
      </c>
      <c r="I97" s="336">
        <v>1</v>
      </c>
      <c r="J97" s="292"/>
      <c r="K97" s="288"/>
      <c r="L97" s="289"/>
      <c r="M97" s="290"/>
      <c r="N97" s="291" t="str">
        <f t="shared" si="9"/>
        <v/>
      </c>
      <c r="O97" s="341">
        <v>2</v>
      </c>
      <c r="P97" s="330"/>
      <c r="Q97" s="292" t="str">
        <f t="shared" si="10"/>
        <v/>
      </c>
      <c r="R97" s="264"/>
      <c r="S97" s="293" t="str">
        <f t="shared" si="11"/>
        <v/>
      </c>
      <c r="U97" s="293" t="str">
        <f t="shared" si="12"/>
        <v/>
      </c>
      <c r="W97" s="294">
        <f t="shared" si="13"/>
        <v>9000</v>
      </c>
    </row>
    <row r="98" spans="1:23" ht="18" customHeight="1" x14ac:dyDescent="0.2">
      <c r="A98" s="261"/>
      <c r="B98" s="285">
        <v>80</v>
      </c>
      <c r="C98" s="585"/>
      <c r="D98" s="586"/>
      <c r="E98" s="288"/>
      <c r="F98" s="289"/>
      <c r="G98" s="290"/>
      <c r="H98" s="291" t="str">
        <f t="shared" si="8"/>
        <v/>
      </c>
      <c r="I98" s="336">
        <v>2</v>
      </c>
      <c r="J98" s="292"/>
      <c r="K98" s="288"/>
      <c r="L98" s="289"/>
      <c r="M98" s="290"/>
      <c r="N98" s="291" t="str">
        <f t="shared" si="9"/>
        <v/>
      </c>
      <c r="O98" s="341">
        <v>1</v>
      </c>
      <c r="P98" s="330"/>
      <c r="Q98" s="292" t="str">
        <f t="shared" si="10"/>
        <v/>
      </c>
      <c r="R98" s="264"/>
      <c r="S98" s="293" t="str">
        <f t="shared" si="11"/>
        <v/>
      </c>
      <c r="U98" s="293" t="str">
        <f t="shared" si="12"/>
        <v/>
      </c>
      <c r="W98" s="294">
        <f t="shared" si="13"/>
        <v>9000</v>
      </c>
    </row>
    <row r="99" spans="1:23" ht="18" customHeight="1" x14ac:dyDescent="0.2">
      <c r="A99" s="261"/>
      <c r="B99" s="305">
        <v>81</v>
      </c>
      <c r="C99" s="589"/>
      <c r="D99" s="590"/>
      <c r="E99" s="308"/>
      <c r="F99" s="309"/>
      <c r="G99" s="310"/>
      <c r="H99" s="311" t="str">
        <f t="shared" si="8"/>
        <v/>
      </c>
      <c r="I99" s="338">
        <v>1</v>
      </c>
      <c r="J99" s="312"/>
      <c r="K99" s="308"/>
      <c r="L99" s="309"/>
      <c r="M99" s="310"/>
      <c r="N99" s="311" t="str">
        <f t="shared" si="9"/>
        <v/>
      </c>
      <c r="O99" s="343">
        <v>2</v>
      </c>
      <c r="P99" s="332"/>
      <c r="Q99" s="312" t="str">
        <f t="shared" si="10"/>
        <v/>
      </c>
      <c r="R99" s="264"/>
      <c r="S99" s="293" t="str">
        <f t="shared" si="11"/>
        <v/>
      </c>
      <c r="U99" s="293" t="str">
        <f t="shared" si="12"/>
        <v/>
      </c>
      <c r="W99" s="294">
        <f t="shared" si="13"/>
        <v>9000</v>
      </c>
    </row>
    <row r="100" spans="1:23" ht="18" customHeight="1" x14ac:dyDescent="0.2">
      <c r="A100" s="261"/>
      <c r="B100" s="305">
        <v>82</v>
      </c>
      <c r="C100" s="589"/>
      <c r="D100" s="590"/>
      <c r="E100" s="308"/>
      <c r="F100" s="309"/>
      <c r="G100" s="310"/>
      <c r="H100" s="311" t="str">
        <f t="shared" si="8"/>
        <v/>
      </c>
      <c r="I100" s="338">
        <v>2</v>
      </c>
      <c r="J100" s="312"/>
      <c r="K100" s="308"/>
      <c r="L100" s="309"/>
      <c r="M100" s="310"/>
      <c r="N100" s="311" t="str">
        <f t="shared" si="9"/>
        <v/>
      </c>
      <c r="O100" s="343">
        <v>1</v>
      </c>
      <c r="P100" s="332"/>
      <c r="Q100" s="312" t="str">
        <f t="shared" si="10"/>
        <v/>
      </c>
      <c r="R100" s="264"/>
      <c r="S100" s="293" t="str">
        <f t="shared" si="11"/>
        <v/>
      </c>
      <c r="U100" s="293" t="str">
        <f t="shared" si="12"/>
        <v/>
      </c>
      <c r="W100" s="294">
        <f t="shared" si="13"/>
        <v>9000</v>
      </c>
    </row>
    <row r="101" spans="1:23" ht="18" customHeight="1" x14ac:dyDescent="0.2">
      <c r="A101" s="261"/>
      <c r="B101" s="285">
        <v>83</v>
      </c>
      <c r="C101" s="585"/>
      <c r="D101" s="586"/>
      <c r="E101" s="288"/>
      <c r="F101" s="289"/>
      <c r="G101" s="290"/>
      <c r="H101" s="291" t="str">
        <f t="shared" si="8"/>
        <v/>
      </c>
      <c r="I101" s="336">
        <v>1</v>
      </c>
      <c r="J101" s="292"/>
      <c r="K101" s="288"/>
      <c r="L101" s="289"/>
      <c r="M101" s="290"/>
      <c r="N101" s="291" t="str">
        <f t="shared" si="9"/>
        <v/>
      </c>
      <c r="O101" s="341">
        <v>2</v>
      </c>
      <c r="P101" s="330"/>
      <c r="Q101" s="292" t="str">
        <f t="shared" si="10"/>
        <v/>
      </c>
      <c r="R101" s="264"/>
      <c r="S101" s="293" t="str">
        <f t="shared" si="11"/>
        <v/>
      </c>
      <c r="U101" s="293" t="str">
        <f t="shared" si="12"/>
        <v/>
      </c>
      <c r="W101" s="294">
        <f t="shared" si="13"/>
        <v>9000</v>
      </c>
    </row>
    <row r="102" spans="1:23" ht="18" customHeight="1" x14ac:dyDescent="0.2">
      <c r="A102" s="261"/>
      <c r="B102" s="285">
        <v>84</v>
      </c>
      <c r="C102" s="585"/>
      <c r="D102" s="586"/>
      <c r="E102" s="288"/>
      <c r="F102" s="289"/>
      <c r="G102" s="290"/>
      <c r="H102" s="291" t="str">
        <f t="shared" si="8"/>
        <v/>
      </c>
      <c r="I102" s="336">
        <v>2</v>
      </c>
      <c r="J102" s="292"/>
      <c r="K102" s="288"/>
      <c r="L102" s="289"/>
      <c r="M102" s="290"/>
      <c r="N102" s="291" t="str">
        <f t="shared" si="9"/>
        <v/>
      </c>
      <c r="O102" s="341">
        <v>1</v>
      </c>
      <c r="P102" s="330"/>
      <c r="Q102" s="292" t="str">
        <f t="shared" si="10"/>
        <v/>
      </c>
      <c r="R102" s="264"/>
      <c r="S102" s="293" t="str">
        <f t="shared" si="11"/>
        <v/>
      </c>
      <c r="U102" s="293" t="str">
        <f t="shared" si="12"/>
        <v/>
      </c>
      <c r="W102" s="294">
        <f t="shared" si="13"/>
        <v>9000</v>
      </c>
    </row>
    <row r="103" spans="1:23" ht="18" customHeight="1" x14ac:dyDescent="0.2">
      <c r="A103" s="261"/>
      <c r="B103" s="305">
        <v>85</v>
      </c>
      <c r="C103" s="589"/>
      <c r="D103" s="590"/>
      <c r="E103" s="308"/>
      <c r="F103" s="309"/>
      <c r="G103" s="310"/>
      <c r="H103" s="311" t="str">
        <f t="shared" si="8"/>
        <v/>
      </c>
      <c r="I103" s="338">
        <v>1</v>
      </c>
      <c r="J103" s="312"/>
      <c r="K103" s="308"/>
      <c r="L103" s="309"/>
      <c r="M103" s="310"/>
      <c r="N103" s="311" t="str">
        <f t="shared" si="9"/>
        <v/>
      </c>
      <c r="O103" s="343">
        <v>2</v>
      </c>
      <c r="P103" s="332"/>
      <c r="Q103" s="312" t="str">
        <f t="shared" si="10"/>
        <v/>
      </c>
      <c r="R103" s="264"/>
      <c r="S103" s="293" t="str">
        <f t="shared" si="11"/>
        <v/>
      </c>
      <c r="U103" s="293" t="str">
        <f t="shared" si="12"/>
        <v/>
      </c>
      <c r="W103" s="294">
        <f t="shared" si="13"/>
        <v>9000</v>
      </c>
    </row>
    <row r="104" spans="1:23" ht="18" customHeight="1" x14ac:dyDescent="0.2">
      <c r="A104" s="261"/>
      <c r="B104" s="305">
        <v>86</v>
      </c>
      <c r="C104" s="589"/>
      <c r="D104" s="590"/>
      <c r="E104" s="308"/>
      <c r="F104" s="309"/>
      <c r="G104" s="310"/>
      <c r="H104" s="311" t="str">
        <f t="shared" si="8"/>
        <v/>
      </c>
      <c r="I104" s="338">
        <v>2</v>
      </c>
      <c r="J104" s="312"/>
      <c r="K104" s="308"/>
      <c r="L104" s="309"/>
      <c r="M104" s="310"/>
      <c r="N104" s="311" t="str">
        <f t="shared" si="9"/>
        <v/>
      </c>
      <c r="O104" s="343">
        <v>1</v>
      </c>
      <c r="P104" s="332"/>
      <c r="Q104" s="312" t="str">
        <f t="shared" si="10"/>
        <v/>
      </c>
      <c r="R104" s="264"/>
      <c r="S104" s="293" t="str">
        <f t="shared" si="11"/>
        <v/>
      </c>
      <c r="U104" s="293" t="str">
        <f t="shared" si="12"/>
        <v/>
      </c>
      <c r="W104" s="294">
        <f t="shared" si="13"/>
        <v>9000</v>
      </c>
    </row>
    <row r="105" spans="1:23" ht="18" customHeight="1" x14ac:dyDescent="0.2">
      <c r="A105" s="261"/>
      <c r="B105" s="285">
        <v>87</v>
      </c>
      <c r="C105" s="585"/>
      <c r="D105" s="586"/>
      <c r="E105" s="288"/>
      <c r="F105" s="289"/>
      <c r="G105" s="290"/>
      <c r="H105" s="291" t="str">
        <f t="shared" si="8"/>
        <v/>
      </c>
      <c r="I105" s="336">
        <v>1</v>
      </c>
      <c r="J105" s="292"/>
      <c r="K105" s="288"/>
      <c r="L105" s="289"/>
      <c r="M105" s="290"/>
      <c r="N105" s="291" t="str">
        <f t="shared" si="9"/>
        <v/>
      </c>
      <c r="O105" s="341">
        <v>2</v>
      </c>
      <c r="P105" s="330"/>
      <c r="Q105" s="292" t="str">
        <f t="shared" si="10"/>
        <v/>
      </c>
      <c r="R105" s="264"/>
      <c r="S105" s="293" t="str">
        <f t="shared" si="11"/>
        <v/>
      </c>
      <c r="U105" s="293" t="str">
        <f t="shared" si="12"/>
        <v/>
      </c>
      <c r="W105" s="294">
        <f t="shared" si="13"/>
        <v>9000</v>
      </c>
    </row>
    <row r="106" spans="1:23" ht="18" customHeight="1" x14ac:dyDescent="0.2">
      <c r="A106" s="261"/>
      <c r="B106" s="285">
        <v>88</v>
      </c>
      <c r="C106" s="585"/>
      <c r="D106" s="586"/>
      <c r="E106" s="288"/>
      <c r="F106" s="289"/>
      <c r="G106" s="290"/>
      <c r="H106" s="291" t="str">
        <f t="shared" si="8"/>
        <v/>
      </c>
      <c r="I106" s="336">
        <v>2</v>
      </c>
      <c r="J106" s="292"/>
      <c r="K106" s="288"/>
      <c r="L106" s="289"/>
      <c r="M106" s="290"/>
      <c r="N106" s="291" t="str">
        <f t="shared" si="9"/>
        <v/>
      </c>
      <c r="O106" s="341">
        <v>1</v>
      </c>
      <c r="P106" s="330"/>
      <c r="Q106" s="292" t="str">
        <f t="shared" si="10"/>
        <v/>
      </c>
      <c r="R106" s="264"/>
      <c r="S106" s="293" t="str">
        <f t="shared" si="11"/>
        <v/>
      </c>
      <c r="U106" s="293" t="str">
        <f t="shared" si="12"/>
        <v/>
      </c>
      <c r="W106" s="294">
        <f t="shared" si="13"/>
        <v>9000</v>
      </c>
    </row>
    <row r="107" spans="1:23" ht="18" customHeight="1" x14ac:dyDescent="0.2">
      <c r="A107" s="261"/>
      <c r="B107" s="305">
        <v>89</v>
      </c>
      <c r="C107" s="589"/>
      <c r="D107" s="590"/>
      <c r="E107" s="308"/>
      <c r="F107" s="309"/>
      <c r="G107" s="310"/>
      <c r="H107" s="311" t="str">
        <f t="shared" si="8"/>
        <v/>
      </c>
      <c r="I107" s="338">
        <v>1</v>
      </c>
      <c r="J107" s="312"/>
      <c r="K107" s="308"/>
      <c r="L107" s="309"/>
      <c r="M107" s="310"/>
      <c r="N107" s="311" t="str">
        <f t="shared" si="9"/>
        <v/>
      </c>
      <c r="O107" s="343">
        <v>2</v>
      </c>
      <c r="P107" s="332"/>
      <c r="Q107" s="312" t="str">
        <f t="shared" si="10"/>
        <v/>
      </c>
      <c r="R107" s="264"/>
      <c r="S107" s="293" t="str">
        <f t="shared" si="11"/>
        <v/>
      </c>
      <c r="U107" s="293" t="str">
        <f t="shared" si="12"/>
        <v/>
      </c>
      <c r="W107" s="294">
        <f t="shared" si="13"/>
        <v>9000</v>
      </c>
    </row>
    <row r="108" spans="1:23" ht="18" customHeight="1" x14ac:dyDescent="0.2">
      <c r="A108" s="261"/>
      <c r="B108" s="305">
        <v>90</v>
      </c>
      <c r="C108" s="589"/>
      <c r="D108" s="590"/>
      <c r="E108" s="308"/>
      <c r="F108" s="309"/>
      <c r="G108" s="310"/>
      <c r="H108" s="311" t="str">
        <f t="shared" si="8"/>
        <v/>
      </c>
      <c r="I108" s="338">
        <v>2</v>
      </c>
      <c r="J108" s="312"/>
      <c r="K108" s="308"/>
      <c r="L108" s="309"/>
      <c r="M108" s="310"/>
      <c r="N108" s="311" t="str">
        <f t="shared" si="9"/>
        <v/>
      </c>
      <c r="O108" s="343">
        <v>1</v>
      </c>
      <c r="P108" s="332"/>
      <c r="Q108" s="312" t="str">
        <f t="shared" si="10"/>
        <v/>
      </c>
      <c r="R108" s="264"/>
      <c r="S108" s="293" t="str">
        <f t="shared" si="11"/>
        <v/>
      </c>
      <c r="U108" s="293" t="str">
        <f t="shared" si="12"/>
        <v/>
      </c>
      <c r="W108" s="294">
        <f t="shared" si="13"/>
        <v>9000</v>
      </c>
    </row>
    <row r="109" spans="1:23" ht="18" customHeight="1" x14ac:dyDescent="0.2">
      <c r="A109" s="261"/>
      <c r="B109" s="346">
        <v>91</v>
      </c>
      <c r="C109" s="593"/>
      <c r="D109" s="594"/>
      <c r="E109" s="349"/>
      <c r="F109" s="350"/>
      <c r="G109" s="351"/>
      <c r="H109" s="352" t="str">
        <f t="shared" si="8"/>
        <v/>
      </c>
      <c r="I109" s="251">
        <v>1</v>
      </c>
      <c r="J109" s="353"/>
      <c r="K109" s="349"/>
      <c r="L109" s="350"/>
      <c r="M109" s="351"/>
      <c r="N109" s="352" t="str">
        <f t="shared" si="9"/>
        <v/>
      </c>
      <c r="O109" s="354">
        <v>2</v>
      </c>
      <c r="P109" s="355"/>
      <c r="Q109" s="353" t="str">
        <f t="shared" si="10"/>
        <v/>
      </c>
      <c r="R109" s="264"/>
      <c r="S109" s="293" t="str">
        <f t="shared" si="11"/>
        <v/>
      </c>
      <c r="U109" s="293" t="str">
        <f t="shared" si="12"/>
        <v/>
      </c>
      <c r="W109" s="294">
        <f t="shared" si="13"/>
        <v>9000</v>
      </c>
    </row>
    <row r="110" spans="1:23" ht="18" customHeight="1" x14ac:dyDescent="0.2">
      <c r="A110" s="261"/>
      <c r="B110" s="285">
        <v>92</v>
      </c>
      <c r="C110" s="585"/>
      <c r="D110" s="586"/>
      <c r="E110" s="288"/>
      <c r="F110" s="289"/>
      <c r="G110" s="290"/>
      <c r="H110" s="291" t="str">
        <f t="shared" si="8"/>
        <v/>
      </c>
      <c r="I110" s="336">
        <v>2</v>
      </c>
      <c r="J110" s="292"/>
      <c r="K110" s="288"/>
      <c r="L110" s="289"/>
      <c r="M110" s="290"/>
      <c r="N110" s="291" t="str">
        <f t="shared" si="9"/>
        <v/>
      </c>
      <c r="O110" s="341">
        <v>1</v>
      </c>
      <c r="P110" s="330"/>
      <c r="Q110" s="292" t="str">
        <f t="shared" si="10"/>
        <v/>
      </c>
      <c r="R110" s="264"/>
      <c r="S110" s="293" t="str">
        <f t="shared" si="11"/>
        <v/>
      </c>
      <c r="U110" s="293" t="str">
        <f t="shared" si="12"/>
        <v/>
      </c>
      <c r="W110" s="294">
        <f t="shared" si="13"/>
        <v>9000</v>
      </c>
    </row>
    <row r="111" spans="1:23" ht="18" customHeight="1" x14ac:dyDescent="0.2">
      <c r="A111" s="261"/>
      <c r="B111" s="305">
        <v>93</v>
      </c>
      <c r="C111" s="589"/>
      <c r="D111" s="590"/>
      <c r="E111" s="308"/>
      <c r="F111" s="309"/>
      <c r="G111" s="310"/>
      <c r="H111" s="311" t="str">
        <f t="shared" si="8"/>
        <v/>
      </c>
      <c r="I111" s="338">
        <v>1</v>
      </c>
      <c r="J111" s="312"/>
      <c r="K111" s="308"/>
      <c r="L111" s="309"/>
      <c r="M111" s="310"/>
      <c r="N111" s="311" t="str">
        <f t="shared" si="9"/>
        <v/>
      </c>
      <c r="O111" s="343">
        <v>2</v>
      </c>
      <c r="P111" s="332"/>
      <c r="Q111" s="312" t="str">
        <f t="shared" si="10"/>
        <v/>
      </c>
      <c r="R111" s="264"/>
      <c r="S111" s="293" t="str">
        <f t="shared" si="11"/>
        <v/>
      </c>
      <c r="U111" s="293" t="str">
        <f t="shared" si="12"/>
        <v/>
      </c>
      <c r="W111" s="294">
        <f t="shared" si="13"/>
        <v>9000</v>
      </c>
    </row>
    <row r="112" spans="1:23" ht="18" customHeight="1" x14ac:dyDescent="0.2">
      <c r="A112" s="261"/>
      <c r="B112" s="305">
        <v>94</v>
      </c>
      <c r="C112" s="589"/>
      <c r="D112" s="590"/>
      <c r="E112" s="308"/>
      <c r="F112" s="309"/>
      <c r="G112" s="310"/>
      <c r="H112" s="311" t="str">
        <f t="shared" si="8"/>
        <v/>
      </c>
      <c r="I112" s="338">
        <v>2</v>
      </c>
      <c r="J112" s="312"/>
      <c r="K112" s="308"/>
      <c r="L112" s="309"/>
      <c r="M112" s="310"/>
      <c r="N112" s="311" t="str">
        <f t="shared" si="9"/>
        <v/>
      </c>
      <c r="O112" s="343">
        <v>1</v>
      </c>
      <c r="P112" s="332"/>
      <c r="Q112" s="312" t="str">
        <f t="shared" si="10"/>
        <v/>
      </c>
      <c r="R112" s="264"/>
      <c r="S112" s="293" t="str">
        <f t="shared" si="11"/>
        <v/>
      </c>
      <c r="U112" s="293" t="str">
        <f t="shared" si="12"/>
        <v/>
      </c>
      <c r="W112" s="294">
        <f t="shared" si="13"/>
        <v>9000</v>
      </c>
    </row>
    <row r="113" spans="1:23" ht="18" customHeight="1" x14ac:dyDescent="0.2">
      <c r="A113" s="261"/>
      <c r="B113" s="285">
        <v>95</v>
      </c>
      <c r="C113" s="585"/>
      <c r="D113" s="586"/>
      <c r="E113" s="288"/>
      <c r="F113" s="289"/>
      <c r="G113" s="290"/>
      <c r="H113" s="291" t="str">
        <f t="shared" si="8"/>
        <v/>
      </c>
      <c r="I113" s="336">
        <v>1</v>
      </c>
      <c r="J113" s="292"/>
      <c r="K113" s="288"/>
      <c r="L113" s="289"/>
      <c r="M113" s="290"/>
      <c r="N113" s="291" t="str">
        <f t="shared" si="9"/>
        <v/>
      </c>
      <c r="O113" s="341">
        <v>2</v>
      </c>
      <c r="P113" s="330"/>
      <c r="Q113" s="292" t="str">
        <f t="shared" si="10"/>
        <v/>
      </c>
      <c r="R113" s="264"/>
      <c r="S113" s="293" t="str">
        <f t="shared" si="11"/>
        <v/>
      </c>
      <c r="U113" s="293" t="str">
        <f t="shared" si="12"/>
        <v/>
      </c>
      <c r="W113" s="294">
        <f t="shared" si="13"/>
        <v>9000</v>
      </c>
    </row>
    <row r="114" spans="1:23" ht="18" customHeight="1" x14ac:dyDescent="0.2">
      <c r="A114" s="261"/>
      <c r="B114" s="285">
        <v>96</v>
      </c>
      <c r="C114" s="585"/>
      <c r="D114" s="586"/>
      <c r="E114" s="288"/>
      <c r="F114" s="289"/>
      <c r="G114" s="290"/>
      <c r="H114" s="291" t="str">
        <f t="shared" si="8"/>
        <v/>
      </c>
      <c r="I114" s="336">
        <v>2</v>
      </c>
      <c r="J114" s="292"/>
      <c r="K114" s="288"/>
      <c r="L114" s="289"/>
      <c r="M114" s="290"/>
      <c r="N114" s="291" t="str">
        <f t="shared" si="9"/>
        <v/>
      </c>
      <c r="O114" s="341">
        <v>1</v>
      </c>
      <c r="P114" s="330"/>
      <c r="Q114" s="292" t="str">
        <f t="shared" si="10"/>
        <v/>
      </c>
      <c r="R114" s="264"/>
      <c r="S114" s="293" t="str">
        <f t="shared" si="11"/>
        <v/>
      </c>
      <c r="U114" s="293" t="str">
        <f t="shared" si="12"/>
        <v/>
      </c>
      <c r="W114" s="294">
        <f t="shared" si="13"/>
        <v>9000</v>
      </c>
    </row>
    <row r="115" spans="1:23" ht="18" customHeight="1" x14ac:dyDescent="0.2">
      <c r="A115" s="261"/>
      <c r="B115" s="305">
        <v>97</v>
      </c>
      <c r="C115" s="589"/>
      <c r="D115" s="590"/>
      <c r="E115" s="308"/>
      <c r="F115" s="309"/>
      <c r="G115" s="310"/>
      <c r="H115" s="311" t="str">
        <f t="shared" si="8"/>
        <v/>
      </c>
      <c r="I115" s="338">
        <v>1</v>
      </c>
      <c r="J115" s="312"/>
      <c r="K115" s="308"/>
      <c r="L115" s="309"/>
      <c r="M115" s="310"/>
      <c r="N115" s="311" t="str">
        <f t="shared" si="9"/>
        <v/>
      </c>
      <c r="O115" s="343">
        <v>2</v>
      </c>
      <c r="P115" s="332"/>
      <c r="Q115" s="312" t="str">
        <f t="shared" si="10"/>
        <v/>
      </c>
      <c r="R115" s="264"/>
      <c r="S115" s="293" t="str">
        <f t="shared" si="11"/>
        <v/>
      </c>
      <c r="U115" s="293" t="str">
        <f t="shared" si="12"/>
        <v/>
      </c>
      <c r="W115" s="294">
        <f t="shared" si="13"/>
        <v>9000</v>
      </c>
    </row>
    <row r="116" spans="1:23" ht="18" customHeight="1" x14ac:dyDescent="0.2">
      <c r="A116" s="261"/>
      <c r="B116" s="305">
        <v>98</v>
      </c>
      <c r="C116" s="589"/>
      <c r="D116" s="590"/>
      <c r="E116" s="308"/>
      <c r="F116" s="309"/>
      <c r="G116" s="310"/>
      <c r="H116" s="311" t="str">
        <f t="shared" si="8"/>
        <v/>
      </c>
      <c r="I116" s="338">
        <v>2</v>
      </c>
      <c r="J116" s="312"/>
      <c r="K116" s="308"/>
      <c r="L116" s="309"/>
      <c r="M116" s="310"/>
      <c r="N116" s="311" t="str">
        <f t="shared" si="9"/>
        <v/>
      </c>
      <c r="O116" s="343">
        <v>1</v>
      </c>
      <c r="P116" s="332"/>
      <c r="Q116" s="312" t="str">
        <f t="shared" si="10"/>
        <v/>
      </c>
      <c r="R116" s="264"/>
      <c r="S116" s="293" t="str">
        <f t="shared" si="11"/>
        <v/>
      </c>
      <c r="U116" s="293" t="str">
        <f t="shared" si="12"/>
        <v/>
      </c>
      <c r="W116" s="294">
        <f t="shared" si="13"/>
        <v>9000</v>
      </c>
    </row>
    <row r="117" spans="1:23" ht="18" customHeight="1" x14ac:dyDescent="0.2">
      <c r="A117" s="261"/>
      <c r="B117" s="285">
        <v>99</v>
      </c>
      <c r="C117" s="585"/>
      <c r="D117" s="586"/>
      <c r="E117" s="288"/>
      <c r="F117" s="289"/>
      <c r="G117" s="290"/>
      <c r="H117" s="291" t="str">
        <f t="shared" si="8"/>
        <v/>
      </c>
      <c r="I117" s="336">
        <v>1</v>
      </c>
      <c r="J117" s="292"/>
      <c r="K117" s="288"/>
      <c r="L117" s="289"/>
      <c r="M117" s="290"/>
      <c r="N117" s="291" t="str">
        <f t="shared" si="9"/>
        <v/>
      </c>
      <c r="O117" s="341">
        <v>2</v>
      </c>
      <c r="P117" s="330"/>
      <c r="Q117" s="292" t="str">
        <f t="shared" si="10"/>
        <v/>
      </c>
      <c r="R117" s="264"/>
      <c r="S117" s="293" t="str">
        <f t="shared" si="11"/>
        <v/>
      </c>
      <c r="U117" s="293" t="str">
        <f t="shared" si="12"/>
        <v/>
      </c>
      <c r="W117" s="294">
        <f t="shared" si="13"/>
        <v>9000</v>
      </c>
    </row>
    <row r="118" spans="1:23" ht="18" customHeight="1" thickBot="1" x14ac:dyDescent="0.25">
      <c r="A118" s="261"/>
      <c r="B118" s="313">
        <v>100</v>
      </c>
      <c r="C118" s="597"/>
      <c r="D118" s="598"/>
      <c r="E118" s="316"/>
      <c r="F118" s="317"/>
      <c r="G118" s="318"/>
      <c r="H118" s="319" t="str">
        <f t="shared" si="8"/>
        <v/>
      </c>
      <c r="I118" s="339">
        <v>2</v>
      </c>
      <c r="J118" s="320"/>
      <c r="K118" s="316"/>
      <c r="L118" s="317"/>
      <c r="M118" s="318"/>
      <c r="N118" s="319" t="str">
        <f t="shared" si="9"/>
        <v/>
      </c>
      <c r="O118" s="345">
        <v>1</v>
      </c>
      <c r="P118" s="334"/>
      <c r="Q118" s="320" t="str">
        <f t="shared" si="10"/>
        <v/>
      </c>
      <c r="R118" s="264"/>
      <c r="S118" s="321" t="str">
        <f t="shared" si="11"/>
        <v/>
      </c>
      <c r="U118" s="321" t="str">
        <f t="shared" si="12"/>
        <v/>
      </c>
      <c r="W118" s="304">
        <f t="shared" si="13"/>
        <v>9000</v>
      </c>
    </row>
    <row r="119" spans="1:23" x14ac:dyDescent="0.2">
      <c r="B119" s="322"/>
      <c r="C119" s="323"/>
      <c r="D119" s="322"/>
      <c r="E119" s="322"/>
      <c r="F119" s="322"/>
      <c r="G119" s="322"/>
      <c r="H119" s="322"/>
      <c r="I119" s="402"/>
      <c r="J119" s="261"/>
      <c r="K119" s="322"/>
      <c r="L119" s="322"/>
      <c r="M119" s="322"/>
      <c r="N119" s="322"/>
      <c r="O119" s="402"/>
      <c r="P119" s="264"/>
      <c r="Q119" s="265"/>
      <c r="R119" s="264"/>
    </row>
    <row r="120" spans="1:23" x14ac:dyDescent="0.2">
      <c r="B120" s="322"/>
      <c r="C120" s="323"/>
      <c r="D120" s="322"/>
      <c r="E120" s="322"/>
      <c r="F120" s="322"/>
      <c r="G120" s="322"/>
      <c r="H120" s="322"/>
      <c r="I120" s="402"/>
      <c r="J120" s="261"/>
      <c r="K120" s="322"/>
      <c r="L120" s="322"/>
      <c r="M120" s="322"/>
      <c r="N120" s="322"/>
      <c r="O120" s="402"/>
      <c r="P120" s="264"/>
      <c r="Q120" s="265"/>
      <c r="R120" s="264"/>
    </row>
    <row r="121" spans="1:23" x14ac:dyDescent="0.2">
      <c r="B121" s="322"/>
      <c r="C121" s="323"/>
      <c r="D121" s="322"/>
      <c r="E121" s="322"/>
      <c r="F121" s="322"/>
      <c r="G121" s="322"/>
      <c r="H121" s="322"/>
      <c r="I121" s="402"/>
      <c r="J121" s="261"/>
      <c r="K121" s="322"/>
      <c r="L121" s="322"/>
      <c r="M121" s="322"/>
      <c r="N121" s="322"/>
      <c r="O121" s="402"/>
      <c r="P121" s="264"/>
      <c r="Q121" s="265"/>
      <c r="R121" s="264"/>
    </row>
    <row r="122" spans="1:23" x14ac:dyDescent="0.2">
      <c r="B122" s="322"/>
      <c r="C122" s="323"/>
      <c r="D122" s="322"/>
      <c r="E122" s="322"/>
      <c r="F122" s="322"/>
      <c r="G122" s="322"/>
      <c r="H122" s="322"/>
      <c r="I122" s="402"/>
      <c r="J122" s="261"/>
      <c r="K122" s="322"/>
      <c r="L122" s="322"/>
      <c r="M122" s="322"/>
      <c r="N122" s="322"/>
      <c r="O122" s="402"/>
      <c r="P122" s="264"/>
      <c r="Q122" s="265"/>
      <c r="R122" s="264"/>
    </row>
    <row r="123" spans="1:23" x14ac:dyDescent="0.2">
      <c r="B123" s="322"/>
      <c r="C123" s="323"/>
      <c r="D123" s="322"/>
      <c r="E123" s="322"/>
      <c r="F123" s="322"/>
      <c r="G123" s="322"/>
      <c r="H123" s="322"/>
      <c r="I123" s="402"/>
      <c r="J123" s="261"/>
      <c r="K123" s="322"/>
      <c r="L123" s="322"/>
      <c r="M123" s="322"/>
      <c r="N123" s="322"/>
      <c r="O123" s="402"/>
      <c r="P123" s="264"/>
      <c r="Q123" s="265"/>
      <c r="R123" s="264"/>
    </row>
    <row r="124" spans="1:23" x14ac:dyDescent="0.2">
      <c r="B124" s="322"/>
      <c r="C124" s="323"/>
      <c r="D124" s="322"/>
      <c r="E124" s="322"/>
      <c r="F124" s="322"/>
      <c r="G124" s="322"/>
      <c r="H124" s="322"/>
      <c r="I124" s="402"/>
      <c r="J124" s="261"/>
      <c r="K124" s="322"/>
      <c r="L124" s="322"/>
      <c r="M124" s="322"/>
      <c r="N124" s="322"/>
      <c r="O124" s="402"/>
      <c r="P124" s="264"/>
      <c r="Q124" s="265"/>
      <c r="R124" s="264"/>
    </row>
    <row r="125" spans="1:23" x14ac:dyDescent="0.2">
      <c r="B125" s="322"/>
      <c r="C125" s="323"/>
      <c r="D125" s="322"/>
      <c r="E125" s="322"/>
      <c r="F125" s="322"/>
      <c r="G125" s="322"/>
      <c r="H125" s="322"/>
      <c r="I125" s="402"/>
      <c r="J125" s="261"/>
      <c r="K125" s="322"/>
      <c r="L125" s="322"/>
      <c r="M125" s="322"/>
      <c r="N125" s="322"/>
      <c r="O125" s="402"/>
      <c r="P125" s="264"/>
      <c r="Q125" s="265"/>
      <c r="R125" s="264"/>
    </row>
    <row r="126" spans="1:23" x14ac:dyDescent="0.2">
      <c r="B126" s="322"/>
      <c r="C126" s="323"/>
      <c r="D126" s="322"/>
      <c r="E126" s="322"/>
      <c r="F126" s="322"/>
      <c r="G126" s="322"/>
      <c r="H126" s="322"/>
      <c r="I126" s="402"/>
      <c r="J126" s="261"/>
      <c r="K126" s="322"/>
      <c r="L126" s="322"/>
      <c r="M126" s="322"/>
      <c r="N126" s="322"/>
      <c r="O126" s="402"/>
      <c r="P126" s="264"/>
      <c r="Q126" s="265"/>
      <c r="R126" s="264"/>
    </row>
    <row r="127" spans="1:23" x14ac:dyDescent="0.2">
      <c r="B127" s="322"/>
      <c r="C127" s="323"/>
      <c r="D127" s="322"/>
      <c r="E127" s="322"/>
      <c r="F127" s="322"/>
      <c r="G127" s="322"/>
      <c r="H127" s="322"/>
      <c r="I127" s="402"/>
      <c r="J127" s="261"/>
      <c r="K127" s="322"/>
      <c r="L127" s="322"/>
      <c r="M127" s="322"/>
      <c r="N127" s="322"/>
      <c r="O127" s="402"/>
      <c r="P127" s="264"/>
      <c r="Q127" s="265"/>
      <c r="R127" s="264"/>
    </row>
    <row r="128" spans="1:23" x14ac:dyDescent="0.2">
      <c r="B128" s="322"/>
      <c r="C128" s="323"/>
      <c r="D128" s="322"/>
      <c r="E128" s="322"/>
      <c r="F128" s="322"/>
      <c r="G128" s="322"/>
      <c r="H128" s="322"/>
      <c r="I128" s="402"/>
      <c r="J128" s="261"/>
      <c r="K128" s="322"/>
      <c r="L128" s="322"/>
      <c r="M128" s="322"/>
      <c r="N128" s="322"/>
      <c r="O128" s="402"/>
      <c r="P128" s="264"/>
      <c r="Q128" s="265"/>
      <c r="R128" s="264"/>
    </row>
    <row r="129" spans="2:18" x14ac:dyDescent="0.2">
      <c r="B129" s="322"/>
      <c r="C129" s="323"/>
      <c r="D129" s="322"/>
      <c r="E129" s="322"/>
      <c r="F129" s="322"/>
      <c r="G129" s="322"/>
      <c r="H129" s="322"/>
      <c r="I129" s="402"/>
      <c r="J129" s="261"/>
      <c r="K129" s="322"/>
      <c r="L129" s="322"/>
      <c r="M129" s="322"/>
      <c r="N129" s="322"/>
      <c r="O129" s="402"/>
      <c r="P129" s="264"/>
      <c r="Q129" s="265"/>
      <c r="R129" s="264"/>
    </row>
    <row r="130" spans="2:18" x14ac:dyDescent="0.2">
      <c r="B130" s="322"/>
      <c r="C130" s="323"/>
      <c r="D130" s="322"/>
      <c r="E130" s="322"/>
      <c r="F130" s="322"/>
      <c r="G130" s="322"/>
      <c r="H130" s="322"/>
      <c r="I130" s="402"/>
      <c r="J130" s="261"/>
      <c r="K130" s="322"/>
      <c r="L130" s="322"/>
      <c r="M130" s="322"/>
      <c r="N130" s="322"/>
      <c r="O130" s="402"/>
      <c r="P130" s="264"/>
      <c r="Q130" s="265"/>
      <c r="R130" s="264"/>
    </row>
    <row r="131" spans="2:18" x14ac:dyDescent="0.2">
      <c r="B131" s="322"/>
      <c r="C131" s="323"/>
      <c r="D131" s="322"/>
      <c r="E131" s="322"/>
      <c r="F131" s="322"/>
      <c r="G131" s="322"/>
      <c r="H131" s="322"/>
      <c r="I131" s="402"/>
      <c r="J131" s="261"/>
      <c r="K131" s="322"/>
      <c r="L131" s="322"/>
      <c r="M131" s="322"/>
      <c r="N131" s="322"/>
      <c r="O131" s="402"/>
      <c r="P131" s="264"/>
      <c r="Q131" s="265"/>
      <c r="R131" s="264"/>
    </row>
    <row r="132" spans="2:18" x14ac:dyDescent="0.2">
      <c r="B132" s="322"/>
      <c r="C132" s="323"/>
      <c r="D132" s="322"/>
      <c r="E132" s="322"/>
      <c r="F132" s="322"/>
      <c r="G132" s="322"/>
      <c r="H132" s="322"/>
      <c r="I132" s="402"/>
      <c r="J132" s="261"/>
      <c r="K132" s="322"/>
      <c r="L132" s="322"/>
      <c r="M132" s="322"/>
      <c r="N132" s="322"/>
      <c r="O132" s="402"/>
      <c r="P132" s="264"/>
      <c r="Q132" s="265"/>
      <c r="R132" s="264"/>
    </row>
    <row r="133" spans="2:18" x14ac:dyDescent="0.2">
      <c r="B133" s="322"/>
      <c r="C133" s="323"/>
      <c r="D133" s="322"/>
      <c r="E133" s="322"/>
      <c r="F133" s="322"/>
      <c r="G133" s="322"/>
      <c r="H133" s="322"/>
      <c r="I133" s="402"/>
      <c r="J133" s="261"/>
      <c r="K133" s="322"/>
      <c r="L133" s="322"/>
      <c r="M133" s="322"/>
      <c r="N133" s="322"/>
      <c r="O133" s="402"/>
      <c r="P133" s="264"/>
      <c r="Q133" s="265"/>
      <c r="R133" s="264"/>
    </row>
    <row r="134" spans="2:18" x14ac:dyDescent="0.2">
      <c r="B134" s="322"/>
      <c r="C134" s="323"/>
      <c r="D134" s="322"/>
      <c r="E134" s="322"/>
      <c r="F134" s="322"/>
      <c r="G134" s="322"/>
      <c r="H134" s="322"/>
      <c r="I134" s="402"/>
      <c r="J134" s="261"/>
      <c r="K134" s="322"/>
      <c r="L134" s="322"/>
      <c r="M134" s="322"/>
      <c r="N134" s="322"/>
      <c r="O134" s="402"/>
      <c r="P134" s="264"/>
      <c r="Q134" s="265"/>
      <c r="R134" s="264"/>
    </row>
    <row r="135" spans="2:18" x14ac:dyDescent="0.2">
      <c r="B135" s="322"/>
      <c r="C135" s="323"/>
      <c r="D135" s="322"/>
      <c r="E135" s="322"/>
      <c r="F135" s="322"/>
      <c r="G135" s="322"/>
      <c r="H135" s="322"/>
      <c r="I135" s="402"/>
      <c r="J135" s="261"/>
      <c r="K135" s="322"/>
      <c r="L135" s="322"/>
      <c r="M135" s="322"/>
      <c r="N135" s="322"/>
      <c r="O135" s="402"/>
      <c r="P135" s="264"/>
      <c r="Q135" s="265"/>
      <c r="R135" s="264"/>
    </row>
    <row r="136" spans="2:18" x14ac:dyDescent="0.2">
      <c r="B136" s="322"/>
      <c r="C136" s="323"/>
      <c r="D136" s="322"/>
      <c r="E136" s="322"/>
      <c r="F136" s="322"/>
      <c r="G136" s="322"/>
      <c r="H136" s="322"/>
      <c r="I136" s="402"/>
      <c r="J136" s="261"/>
      <c r="K136" s="322"/>
      <c r="L136" s="322"/>
      <c r="M136" s="322"/>
      <c r="N136" s="322"/>
      <c r="O136" s="402"/>
      <c r="P136" s="264"/>
      <c r="Q136" s="265"/>
      <c r="R136" s="264"/>
    </row>
  </sheetData>
  <sheetProtection sheet="1" objects="1" scenarios="1"/>
  <mergeCells count="15">
    <mergeCell ref="B41:Q41"/>
    <mergeCell ref="B1:Q1"/>
    <mergeCell ref="E5:H5"/>
    <mergeCell ref="K5:N5"/>
    <mergeCell ref="C3:F3"/>
    <mergeCell ref="G3:P3"/>
    <mergeCell ref="C43:F43"/>
    <mergeCell ref="G43:P43"/>
    <mergeCell ref="E85:H85"/>
    <mergeCell ref="K85:N85"/>
    <mergeCell ref="E45:H45"/>
    <mergeCell ref="K45:N45"/>
    <mergeCell ref="B81:Q81"/>
    <mergeCell ref="C83:F83"/>
    <mergeCell ref="G83:P83"/>
  </mergeCells>
  <phoneticPr fontId="0" type="noConversion"/>
  <printOptions horizontalCentered="1"/>
  <pageMargins left="0" right="0" top="0.59055118110236227" bottom="0.59055118110236227" header="0.19685039370078741" footer="0.19685039370078741"/>
  <pageSetup paperSize="9" scale="98" orientation="portrait" horizontalDpi="300" verticalDpi="300" r:id="rId1"/>
  <headerFooter alignWithMargins="0">
    <oddHeader>&amp;CProgram pro zpracování výsledků - hra PLAMEN</oddHeader>
    <oddFooter>&amp;LAutor programu: Ing. Milan Hoffmann&amp;CStránka &amp;P&amp;ROprávněný uživatel - SH ČMS</oddFooter>
  </headerFooter>
  <rowBreaks count="2" manualBreakCount="2">
    <brk id="40" max="16383" man="1"/>
    <brk id="80" max="16383"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0">
    <pageSetUpPr autoPageBreaks="0"/>
  </sheetPr>
  <dimension ref="A1:K123"/>
  <sheetViews>
    <sheetView showGridLines="0" showRowColHeaders="0" zoomScaleNormal="100" workbookViewId="0"/>
  </sheetViews>
  <sheetFormatPr defaultColWidth="5.5703125" defaultRowHeight="12.75" x14ac:dyDescent="0.2"/>
  <cols>
    <col min="1" max="1" width="1.7109375" style="266" customWidth="1"/>
    <col min="2" max="2" width="7.7109375" style="574" customWidth="1"/>
    <col min="3" max="3" width="7.7109375" style="324" customWidth="1"/>
    <col min="4" max="4" width="25.7109375" style="324" customWidth="1"/>
    <col min="5" max="5" width="20.7109375" style="324" customWidth="1"/>
    <col min="6" max="7" width="9.7109375" style="429" customWidth="1"/>
    <col min="8" max="8" width="0.85546875" style="324" customWidth="1"/>
    <col min="9" max="9" width="9.7109375" style="565" customWidth="1"/>
    <col min="10" max="10" width="0.85546875" style="268" customWidth="1"/>
    <col min="11" max="11" width="6.5703125" style="266" customWidth="1"/>
    <col min="12" max="16384" width="5.5703125" style="266"/>
  </cols>
  <sheetData>
    <row r="1" spans="1:10" ht="26.25" x14ac:dyDescent="0.4">
      <c r="A1" s="261"/>
      <c r="B1" s="884" t="s">
        <v>127</v>
      </c>
      <c r="C1" s="884"/>
      <c r="D1" s="884"/>
      <c r="E1" s="884"/>
      <c r="F1" s="884"/>
      <c r="G1" s="884"/>
      <c r="H1" s="884"/>
      <c r="I1" s="884"/>
      <c r="J1" s="262"/>
    </row>
    <row r="2" spans="1:10" ht="15" customHeight="1" x14ac:dyDescent="0.4">
      <c r="A2" s="261"/>
      <c r="B2" s="263"/>
      <c r="C2" s="263"/>
      <c r="D2" s="263"/>
      <c r="E2" s="263"/>
      <c r="F2" s="428"/>
      <c r="G2" s="428"/>
      <c r="H2" s="263"/>
    </row>
    <row r="3" spans="1:10" s="578" customFormat="1" ht="18" x14ac:dyDescent="0.25">
      <c r="A3" s="575"/>
      <c r="B3" s="880" t="str">
        <f>'Start - jaro'!$B$2</f>
        <v>Obvodové kolo hry Plamen 2018/19</v>
      </c>
      <c r="C3" s="880"/>
      <c r="D3" s="880"/>
      <c r="E3" s="893" t="str">
        <f>'Start - jaro'!$F$3&amp;", "&amp;'Start - jaro'!$N$3</f>
        <v>43393, Ločenice</v>
      </c>
      <c r="F3" s="893"/>
      <c r="G3" s="893"/>
      <c r="H3" s="893"/>
      <c r="I3" s="893"/>
      <c r="J3" s="577"/>
    </row>
    <row r="4" spans="1:10" ht="15" customHeight="1" thickBot="1" x14ac:dyDescent="0.45">
      <c r="A4" s="261"/>
      <c r="B4" s="263"/>
      <c r="C4" s="263"/>
      <c r="D4" s="263"/>
      <c r="E4" s="263"/>
      <c r="F4" s="428"/>
      <c r="G4" s="428"/>
      <c r="H4" s="263"/>
    </row>
    <row r="5" spans="1:10" ht="20.100000000000001" customHeight="1" thickBot="1" x14ac:dyDescent="0.45">
      <c r="A5" s="261"/>
      <c r="B5" s="894" t="str">
        <f>'Start - podzim'!$N$2</f>
        <v>STARŠÍ</v>
      </c>
      <c r="C5" s="895"/>
      <c r="D5" s="263"/>
      <c r="E5" s="263"/>
      <c r="F5" s="428"/>
      <c r="G5" s="428"/>
      <c r="H5" s="263"/>
    </row>
    <row r="6" spans="1:10" s="272" customFormat="1" ht="18" customHeight="1" x14ac:dyDescent="0.2">
      <c r="A6" s="271"/>
      <c r="B6" s="889" t="s">
        <v>114</v>
      </c>
      <c r="C6" s="891" t="s">
        <v>126</v>
      </c>
      <c r="D6" s="887" t="s">
        <v>117</v>
      </c>
      <c r="E6" s="889" t="s">
        <v>119</v>
      </c>
      <c r="F6" s="885" t="s">
        <v>142</v>
      </c>
      <c r="G6" s="885" t="s">
        <v>143</v>
      </c>
      <c r="H6" s="361"/>
      <c r="I6" s="885" t="s">
        <v>125</v>
      </c>
    </row>
    <row r="7" spans="1:10" s="272" customFormat="1" ht="18" customHeight="1" thickBot="1" x14ac:dyDescent="0.25">
      <c r="A7" s="271"/>
      <c r="B7" s="890"/>
      <c r="C7" s="892"/>
      <c r="D7" s="888"/>
      <c r="E7" s="890"/>
      <c r="F7" s="886"/>
      <c r="G7" s="886"/>
      <c r="H7" s="362"/>
      <c r="I7" s="886"/>
    </row>
    <row r="8" spans="1:10" ht="18" customHeight="1" x14ac:dyDescent="0.2">
      <c r="A8" s="261"/>
      <c r="B8" s="570" t="str">
        <f>IF(Beh60mP!$C1="","",Beh60mP!$X1)</f>
        <v/>
      </c>
      <c r="C8" s="279" t="str">
        <f>IF(Beh60mP!$C1="","",Beh60mP!$B1)</f>
        <v/>
      </c>
      <c r="D8" s="281" t="str">
        <f>IF(Beh60mP!$C1="","",Beh60mP!$C1)</f>
        <v/>
      </c>
      <c r="E8" s="281" t="str">
        <f>IF(Beh60mP!$C1="","",IF(Beh60mP!D1="","",Beh60mP!$D1))</f>
        <v/>
      </c>
      <c r="F8" s="282" t="str">
        <f>IF(Beh60mP!$C1="","",Beh60mP!$H1)</f>
        <v/>
      </c>
      <c r="G8" s="282" t="str">
        <f>IF(Beh60mP!$C1="","",Beh60mP!$N1)</f>
        <v/>
      </c>
      <c r="H8" s="282"/>
      <c r="I8" s="566" t="str">
        <f>IF(Beh60mP!$C1="","",Beh60mP!$Q1)</f>
        <v/>
      </c>
    </row>
    <row r="9" spans="1:10" s="268" customFormat="1" ht="18" customHeight="1" x14ac:dyDescent="0.2">
      <c r="A9" s="264"/>
      <c r="B9" s="571" t="str">
        <f>IF(Beh60mP!$C2="","",Beh60mP!$X2)</f>
        <v/>
      </c>
      <c r="C9" s="285" t="str">
        <f>IF(Beh60mP!$C2="","",Beh60mP!$B2)</f>
        <v/>
      </c>
      <c r="D9" s="286" t="str">
        <f>IF(Beh60mP!$C2="","",Beh60mP!$C2)</f>
        <v/>
      </c>
      <c r="E9" s="287" t="str">
        <f>IF(Beh60mP!$C2="","",IF(Beh60mP!D2="","",Beh60mP!$D2))</f>
        <v/>
      </c>
      <c r="F9" s="291" t="str">
        <f>IF(Beh60mP!$C2="","",Beh60mP!$H2)</f>
        <v/>
      </c>
      <c r="G9" s="291" t="str">
        <f>IF(Beh60mP!$C2="","",Beh60mP!$N2)</f>
        <v/>
      </c>
      <c r="H9" s="291"/>
      <c r="I9" s="567" t="str">
        <f>IF(Beh60mP!$C2="","",Beh60mP!$Q2)</f>
        <v/>
      </c>
    </row>
    <row r="10" spans="1:10" s="268" customFormat="1" ht="18" customHeight="1" x14ac:dyDescent="0.2">
      <c r="A10" s="264"/>
      <c r="B10" s="572" t="str">
        <f>IF(Beh60mP!$C3="","",Beh60mP!$X3)</f>
        <v/>
      </c>
      <c r="C10" s="295" t="str">
        <f>IF(Beh60mP!$C3="","",Beh60mP!$B3)</f>
        <v/>
      </c>
      <c r="D10" s="296" t="str">
        <f>IF(Beh60mP!$C3="","",Beh60mP!$C3)</f>
        <v/>
      </c>
      <c r="E10" s="297" t="str">
        <f>IF(Beh60mP!$C3="","",IF(Beh60mP!D3="","",Beh60mP!$D3))</f>
        <v/>
      </c>
      <c r="F10" s="301" t="str">
        <f>IF(Beh60mP!$C3="","",Beh60mP!$H3)</f>
        <v/>
      </c>
      <c r="G10" s="301" t="str">
        <f>IF(Beh60mP!$C3="","",Beh60mP!$N3)</f>
        <v/>
      </c>
      <c r="H10" s="301"/>
      <c r="I10" s="568" t="str">
        <f>IF(Beh60mP!$C3="","",Beh60mP!$Q3)</f>
        <v/>
      </c>
    </row>
    <row r="11" spans="1:10" ht="18" customHeight="1" x14ac:dyDescent="0.2">
      <c r="A11" s="261"/>
      <c r="B11" s="571" t="str">
        <f>IF(Beh60mP!$C4="","",Beh60mP!$X4)</f>
        <v/>
      </c>
      <c r="C11" s="285" t="str">
        <f>IF(Beh60mP!$C4="","",Beh60mP!$B4)</f>
        <v/>
      </c>
      <c r="D11" s="286" t="str">
        <f>IF(Beh60mP!$C4="","",Beh60mP!$C4)</f>
        <v/>
      </c>
      <c r="E11" s="287" t="str">
        <f>IF(Beh60mP!$C4="","",IF(Beh60mP!D4="","",Beh60mP!$D4))</f>
        <v/>
      </c>
      <c r="F11" s="291" t="str">
        <f>IF(Beh60mP!$C4="","",Beh60mP!$H4)</f>
        <v/>
      </c>
      <c r="G11" s="291" t="str">
        <f>IF(Beh60mP!$C4="","",Beh60mP!$N4)</f>
        <v/>
      </c>
      <c r="H11" s="291"/>
      <c r="I11" s="567" t="str">
        <f>IF(Beh60mP!$C4="","",Beh60mP!$Q4)</f>
        <v/>
      </c>
    </row>
    <row r="12" spans="1:10" s="268" customFormat="1" ht="18" customHeight="1" x14ac:dyDescent="0.2">
      <c r="A12" s="264"/>
      <c r="B12" s="572" t="str">
        <f>IF(Beh60mP!$C5="","",Beh60mP!$X5)</f>
        <v/>
      </c>
      <c r="C12" s="295" t="str">
        <f>IF(Beh60mP!$C5="","",Beh60mP!$B5)</f>
        <v/>
      </c>
      <c r="D12" s="296" t="str">
        <f>IF(Beh60mP!$C5="","",Beh60mP!$C5)</f>
        <v/>
      </c>
      <c r="E12" s="297" t="str">
        <f>IF(Beh60mP!$C5="","",IF(Beh60mP!D5="","",Beh60mP!$D5))</f>
        <v/>
      </c>
      <c r="F12" s="301" t="str">
        <f>IF(Beh60mP!$C5="","",Beh60mP!$H5)</f>
        <v/>
      </c>
      <c r="G12" s="301" t="str">
        <f>IF(Beh60mP!$C5="","",Beh60mP!$N5)</f>
        <v/>
      </c>
      <c r="H12" s="301"/>
      <c r="I12" s="568" t="str">
        <f>IF(Beh60mP!$C5="","",Beh60mP!$Q5)</f>
        <v/>
      </c>
    </row>
    <row r="13" spans="1:10" s="268" customFormat="1" ht="18" customHeight="1" x14ac:dyDescent="0.2">
      <c r="A13" s="264"/>
      <c r="B13" s="571" t="str">
        <f>IF(Beh60mP!$C6="","",Beh60mP!$X6)</f>
        <v/>
      </c>
      <c r="C13" s="285" t="str">
        <f>IF(Beh60mP!$C6="","",Beh60mP!$B6)</f>
        <v/>
      </c>
      <c r="D13" s="286" t="str">
        <f>IF(Beh60mP!$C6="","",Beh60mP!$C6)</f>
        <v/>
      </c>
      <c r="E13" s="287" t="str">
        <f>IF(Beh60mP!$C6="","",IF(Beh60mP!D6="","",Beh60mP!$D6))</f>
        <v/>
      </c>
      <c r="F13" s="291" t="str">
        <f>IF(Beh60mP!$C6="","",Beh60mP!$H6)</f>
        <v/>
      </c>
      <c r="G13" s="291" t="str">
        <f>IF(Beh60mP!$C6="","",Beh60mP!$N6)</f>
        <v/>
      </c>
      <c r="H13" s="291"/>
      <c r="I13" s="567" t="str">
        <f>IF(Beh60mP!$C6="","",Beh60mP!$Q6)</f>
        <v/>
      </c>
    </row>
    <row r="14" spans="1:10" ht="18" customHeight="1" x14ac:dyDescent="0.2">
      <c r="A14" s="261"/>
      <c r="B14" s="572" t="str">
        <f>IF(Beh60mP!$C7="","",Beh60mP!$X7)</f>
        <v/>
      </c>
      <c r="C14" s="295" t="str">
        <f>IF(Beh60mP!$C7="","",Beh60mP!$B7)</f>
        <v/>
      </c>
      <c r="D14" s="296" t="str">
        <f>IF(Beh60mP!$C7="","",Beh60mP!$C7)</f>
        <v/>
      </c>
      <c r="E14" s="297" t="str">
        <f>IF(Beh60mP!$C7="","",IF(Beh60mP!D7="","",Beh60mP!$D7))</f>
        <v/>
      </c>
      <c r="F14" s="301" t="str">
        <f>IF(Beh60mP!$C7="","",Beh60mP!$H7)</f>
        <v/>
      </c>
      <c r="G14" s="301" t="str">
        <f>IF(Beh60mP!$C7="","",Beh60mP!$N7)</f>
        <v/>
      </c>
      <c r="H14" s="301"/>
      <c r="I14" s="568" t="str">
        <f>IF(Beh60mP!$C7="","",Beh60mP!$Q7)</f>
        <v/>
      </c>
    </row>
    <row r="15" spans="1:10" s="268" customFormat="1" ht="18" customHeight="1" x14ac:dyDescent="0.2">
      <c r="A15" s="264"/>
      <c r="B15" s="571" t="str">
        <f>IF(Beh60mP!$C8="","",Beh60mP!$X8)</f>
        <v/>
      </c>
      <c r="C15" s="285" t="str">
        <f>IF(Beh60mP!$C8="","",Beh60mP!$B8)</f>
        <v/>
      </c>
      <c r="D15" s="286" t="str">
        <f>IF(Beh60mP!$C8="","",Beh60mP!$C8)</f>
        <v/>
      </c>
      <c r="E15" s="287" t="str">
        <f>IF(Beh60mP!$C8="","",IF(Beh60mP!D8="","",Beh60mP!$D8))</f>
        <v/>
      </c>
      <c r="F15" s="291" t="str">
        <f>IF(Beh60mP!$C8="","",Beh60mP!$H8)</f>
        <v/>
      </c>
      <c r="G15" s="291" t="str">
        <f>IF(Beh60mP!$C8="","",Beh60mP!$N8)</f>
        <v/>
      </c>
      <c r="H15" s="291"/>
      <c r="I15" s="567" t="str">
        <f>IF(Beh60mP!$C8="","",Beh60mP!$Q8)</f>
        <v/>
      </c>
    </row>
    <row r="16" spans="1:10" s="268" customFormat="1" ht="18" customHeight="1" x14ac:dyDescent="0.2">
      <c r="A16" s="264"/>
      <c r="B16" s="572" t="str">
        <f>IF(Beh60mP!$C9="","",Beh60mP!$X9)</f>
        <v/>
      </c>
      <c r="C16" s="295" t="str">
        <f>IF(Beh60mP!$C9="","",Beh60mP!$B9)</f>
        <v/>
      </c>
      <c r="D16" s="296" t="str">
        <f>IF(Beh60mP!$C9="","",Beh60mP!$C9)</f>
        <v/>
      </c>
      <c r="E16" s="297" t="str">
        <f>IF(Beh60mP!$C9="","",IF(Beh60mP!D9="","",Beh60mP!$D9))</f>
        <v/>
      </c>
      <c r="F16" s="301" t="str">
        <f>IF(Beh60mP!$C9="","",Beh60mP!$H9)</f>
        <v/>
      </c>
      <c r="G16" s="301" t="str">
        <f>IF(Beh60mP!$C9="","",Beh60mP!$N9)</f>
        <v/>
      </c>
      <c r="H16" s="301"/>
      <c r="I16" s="568" t="str">
        <f>IF(Beh60mP!$C9="","",Beh60mP!$Q9)</f>
        <v/>
      </c>
    </row>
    <row r="17" spans="1:11" ht="18" customHeight="1" x14ac:dyDescent="0.2">
      <c r="A17" s="261"/>
      <c r="B17" s="571" t="str">
        <f>IF(Beh60mP!$C10="","",Beh60mP!$X10)</f>
        <v/>
      </c>
      <c r="C17" s="285" t="str">
        <f>IF(Beh60mP!$C10="","",Beh60mP!$B10)</f>
        <v/>
      </c>
      <c r="D17" s="286" t="str">
        <f>IF(Beh60mP!$C10="","",Beh60mP!$C10)</f>
        <v/>
      </c>
      <c r="E17" s="287" t="str">
        <f>IF(Beh60mP!$C10="","",IF(Beh60mP!D10="","",Beh60mP!$D10))</f>
        <v/>
      </c>
      <c r="F17" s="291" t="str">
        <f>IF(Beh60mP!$C10="","",Beh60mP!$H10)</f>
        <v/>
      </c>
      <c r="G17" s="291" t="str">
        <f>IF(Beh60mP!$C10="","",Beh60mP!$N10)</f>
        <v/>
      </c>
      <c r="H17" s="291"/>
      <c r="I17" s="567" t="str">
        <f>IF(Beh60mP!$C10="","",Beh60mP!$Q10)</f>
        <v/>
      </c>
    </row>
    <row r="18" spans="1:11" s="268" customFormat="1" ht="18" customHeight="1" x14ac:dyDescent="0.2">
      <c r="A18" s="264"/>
      <c r="B18" s="572" t="str">
        <f>IF(Beh60mP!$C11="","",Beh60mP!$X11)</f>
        <v/>
      </c>
      <c r="C18" s="295" t="str">
        <f>IF(Beh60mP!$C11="","",Beh60mP!$B11)</f>
        <v/>
      </c>
      <c r="D18" s="296" t="str">
        <f>IF(Beh60mP!$C11="","",Beh60mP!$C11)</f>
        <v/>
      </c>
      <c r="E18" s="297" t="str">
        <f>IF(Beh60mP!$C11="","",IF(Beh60mP!D11="","",Beh60mP!$D11))</f>
        <v/>
      </c>
      <c r="F18" s="301" t="str">
        <f>IF(Beh60mP!$C11="","",Beh60mP!$H11)</f>
        <v/>
      </c>
      <c r="G18" s="301" t="str">
        <f>IF(Beh60mP!$C11="","",Beh60mP!$N11)</f>
        <v/>
      </c>
      <c r="H18" s="301"/>
      <c r="I18" s="568" t="str">
        <f>IF(Beh60mP!$C11="","",Beh60mP!$Q11)</f>
        <v/>
      </c>
    </row>
    <row r="19" spans="1:11" s="268" customFormat="1" ht="18" customHeight="1" x14ac:dyDescent="0.2">
      <c r="A19" s="264"/>
      <c r="B19" s="571" t="str">
        <f>IF(Beh60mP!$C12="","",Beh60mP!$X12)</f>
        <v/>
      </c>
      <c r="C19" s="285" t="str">
        <f>IF(Beh60mP!$C12="","",Beh60mP!$B12)</f>
        <v/>
      </c>
      <c r="D19" s="286" t="str">
        <f>IF(Beh60mP!$C12="","",Beh60mP!$C12)</f>
        <v/>
      </c>
      <c r="E19" s="287" t="str">
        <f>IF(Beh60mP!$C12="","",IF(Beh60mP!D12="","",Beh60mP!$D12))</f>
        <v/>
      </c>
      <c r="F19" s="291" t="str">
        <f>IF(Beh60mP!$C12="","",Beh60mP!$H12)</f>
        <v/>
      </c>
      <c r="G19" s="291" t="str">
        <f>IF(Beh60mP!$C12="","",Beh60mP!$N12)</f>
        <v/>
      </c>
      <c r="H19" s="291"/>
      <c r="I19" s="567" t="str">
        <f>IF(Beh60mP!$C12="","",Beh60mP!$Q12)</f>
        <v/>
      </c>
    </row>
    <row r="20" spans="1:11" ht="18" customHeight="1" x14ac:dyDescent="0.2">
      <c r="A20" s="261"/>
      <c r="B20" s="572" t="str">
        <f>IF(Beh60mP!$C13="","",Beh60mP!$X13)</f>
        <v/>
      </c>
      <c r="C20" s="295" t="str">
        <f>IF(Beh60mP!$C13="","",Beh60mP!$B13)</f>
        <v/>
      </c>
      <c r="D20" s="296" t="str">
        <f>IF(Beh60mP!$C13="","",Beh60mP!$C13)</f>
        <v/>
      </c>
      <c r="E20" s="297" t="str">
        <f>IF(Beh60mP!$C13="","",IF(Beh60mP!D13="","",Beh60mP!$D13))</f>
        <v/>
      </c>
      <c r="F20" s="301" t="str">
        <f>IF(Beh60mP!$C13="","",Beh60mP!$H13)</f>
        <v/>
      </c>
      <c r="G20" s="301" t="str">
        <f>IF(Beh60mP!$C13="","",Beh60mP!$N13)</f>
        <v/>
      </c>
      <c r="H20" s="301"/>
      <c r="I20" s="568" t="str">
        <f>IF(Beh60mP!$C13="","",Beh60mP!$Q13)</f>
        <v/>
      </c>
    </row>
    <row r="21" spans="1:11" s="268" customFormat="1" ht="18" customHeight="1" x14ac:dyDescent="0.2">
      <c r="A21" s="264"/>
      <c r="B21" s="571" t="str">
        <f>IF(Beh60mP!$C14="","",Beh60mP!$X14)</f>
        <v/>
      </c>
      <c r="C21" s="285" t="str">
        <f>IF(Beh60mP!$C14="","",Beh60mP!$B14)</f>
        <v/>
      </c>
      <c r="D21" s="286" t="str">
        <f>IF(Beh60mP!$C14="","",Beh60mP!$C14)</f>
        <v/>
      </c>
      <c r="E21" s="287" t="str">
        <f>IF(Beh60mP!$C14="","",IF(Beh60mP!D14="","",Beh60mP!$D14))</f>
        <v/>
      </c>
      <c r="F21" s="291" t="str">
        <f>IF(Beh60mP!$C14="","",Beh60mP!$H14)</f>
        <v/>
      </c>
      <c r="G21" s="291" t="str">
        <f>IF(Beh60mP!$C14="","",Beh60mP!$N14)</f>
        <v/>
      </c>
      <c r="H21" s="291"/>
      <c r="I21" s="567" t="str">
        <f>IF(Beh60mP!$C14="","",Beh60mP!$Q14)</f>
        <v/>
      </c>
      <c r="K21" s="302"/>
    </row>
    <row r="22" spans="1:11" s="268" customFormat="1" ht="18" customHeight="1" x14ac:dyDescent="0.2">
      <c r="A22" s="264"/>
      <c r="B22" s="572" t="str">
        <f>IF(Beh60mP!$C15="","",Beh60mP!$X15)</f>
        <v/>
      </c>
      <c r="C22" s="295" t="str">
        <f>IF(Beh60mP!$C15="","",Beh60mP!$B15)</f>
        <v/>
      </c>
      <c r="D22" s="296" t="str">
        <f>IF(Beh60mP!$C15="","",Beh60mP!$C15)</f>
        <v/>
      </c>
      <c r="E22" s="297" t="str">
        <f>IF(Beh60mP!$C15="","",IF(Beh60mP!D15="","",Beh60mP!$D15))</f>
        <v/>
      </c>
      <c r="F22" s="301" t="str">
        <f>IF(Beh60mP!$C15="","",Beh60mP!$H15)</f>
        <v/>
      </c>
      <c r="G22" s="301" t="str">
        <f>IF(Beh60mP!$C15="","",Beh60mP!$N15)</f>
        <v/>
      </c>
      <c r="H22" s="301"/>
      <c r="I22" s="568" t="str">
        <f>IF(Beh60mP!$C15="","",Beh60mP!$Q15)</f>
        <v/>
      </c>
    </row>
    <row r="23" spans="1:11" ht="18" customHeight="1" x14ac:dyDescent="0.2">
      <c r="A23" s="261"/>
      <c r="B23" s="571" t="str">
        <f>IF(Beh60mP!$C16="","",Beh60mP!$X16)</f>
        <v/>
      </c>
      <c r="C23" s="285" t="str">
        <f>IF(Beh60mP!$C16="","",Beh60mP!$B16)</f>
        <v/>
      </c>
      <c r="D23" s="286" t="str">
        <f>IF(Beh60mP!$C16="","",Beh60mP!$C16)</f>
        <v/>
      </c>
      <c r="E23" s="287" t="str">
        <f>IF(Beh60mP!$C16="","",IF(Beh60mP!D16="","",Beh60mP!$D16))</f>
        <v/>
      </c>
      <c r="F23" s="291" t="str">
        <f>IF(Beh60mP!$C16="","",Beh60mP!$H16)</f>
        <v/>
      </c>
      <c r="G23" s="291" t="str">
        <f>IF(Beh60mP!$C16="","",Beh60mP!$N16)</f>
        <v/>
      </c>
      <c r="H23" s="291"/>
      <c r="I23" s="567" t="str">
        <f>IF(Beh60mP!$C16="","",Beh60mP!$Q16)</f>
        <v/>
      </c>
    </row>
    <row r="24" spans="1:11" ht="18" customHeight="1" x14ac:dyDescent="0.2">
      <c r="A24" s="261"/>
      <c r="B24" s="572" t="str">
        <f>IF(Beh60mP!$C17="","",Beh60mP!$X17)</f>
        <v/>
      </c>
      <c r="C24" s="295" t="str">
        <f>IF(Beh60mP!$C17="","",Beh60mP!$B17)</f>
        <v/>
      </c>
      <c r="D24" s="296" t="str">
        <f>IF(Beh60mP!$C17="","",Beh60mP!$C17)</f>
        <v/>
      </c>
      <c r="E24" s="297" t="str">
        <f>IF(Beh60mP!$C17="","",IF(Beh60mP!D17="","",Beh60mP!$D17))</f>
        <v/>
      </c>
      <c r="F24" s="301" t="str">
        <f>IF(Beh60mP!$C17="","",Beh60mP!$H17)</f>
        <v/>
      </c>
      <c r="G24" s="301" t="str">
        <f>IF(Beh60mP!$C17="","",Beh60mP!$N17)</f>
        <v/>
      </c>
      <c r="H24" s="301"/>
      <c r="I24" s="568" t="str">
        <f>IF(Beh60mP!$C17="","",Beh60mP!$Q17)</f>
        <v/>
      </c>
    </row>
    <row r="25" spans="1:11" ht="18" customHeight="1" x14ac:dyDescent="0.2">
      <c r="A25" s="261"/>
      <c r="B25" s="571" t="str">
        <f>IF(Beh60mP!$C18="","",Beh60mP!$X18)</f>
        <v/>
      </c>
      <c r="C25" s="285" t="str">
        <f>IF(Beh60mP!$C18="","",Beh60mP!$B18)</f>
        <v/>
      </c>
      <c r="D25" s="286" t="str">
        <f>IF(Beh60mP!$C18="","",Beh60mP!$C18)</f>
        <v/>
      </c>
      <c r="E25" s="287" t="str">
        <f>IF(Beh60mP!$C18="","",IF(Beh60mP!D18="","",Beh60mP!$D18))</f>
        <v/>
      </c>
      <c r="F25" s="291" t="str">
        <f>IF(Beh60mP!$C18="","",Beh60mP!$H18)</f>
        <v/>
      </c>
      <c r="G25" s="291" t="str">
        <f>IF(Beh60mP!$C18="","",Beh60mP!$N18)</f>
        <v/>
      </c>
      <c r="H25" s="291"/>
      <c r="I25" s="567" t="str">
        <f>IF(Beh60mP!$C18="","",Beh60mP!$Q18)</f>
        <v/>
      </c>
    </row>
    <row r="26" spans="1:11" ht="18" customHeight="1" x14ac:dyDescent="0.2">
      <c r="A26" s="261"/>
      <c r="B26" s="572" t="str">
        <f>IF(Beh60mP!$C19="","",Beh60mP!$X19)</f>
        <v/>
      </c>
      <c r="C26" s="295" t="str">
        <f>IF(Beh60mP!$C19="","",Beh60mP!$B19)</f>
        <v/>
      </c>
      <c r="D26" s="296" t="str">
        <f>IF(Beh60mP!$C19="","",Beh60mP!$C19)</f>
        <v/>
      </c>
      <c r="E26" s="297" t="str">
        <f>IF(Beh60mP!$C19="","",IF(Beh60mP!D19="","",Beh60mP!$D19))</f>
        <v/>
      </c>
      <c r="F26" s="301" t="str">
        <f>IF(Beh60mP!$C19="","",Beh60mP!$H19)</f>
        <v/>
      </c>
      <c r="G26" s="301" t="str">
        <f>IF(Beh60mP!$C19="","",Beh60mP!$N19)</f>
        <v/>
      </c>
      <c r="H26" s="301"/>
      <c r="I26" s="568" t="str">
        <f>IF(Beh60mP!$C19="","",Beh60mP!$Q19)</f>
        <v/>
      </c>
    </row>
    <row r="27" spans="1:11" ht="18" customHeight="1" x14ac:dyDescent="0.2">
      <c r="A27" s="261"/>
      <c r="B27" s="571" t="str">
        <f>IF(Beh60mP!$C20="","",Beh60mP!$X20)</f>
        <v/>
      </c>
      <c r="C27" s="285" t="str">
        <f>IF(Beh60mP!$C20="","",Beh60mP!$B20)</f>
        <v/>
      </c>
      <c r="D27" s="286" t="str">
        <f>IF(Beh60mP!$C20="","",Beh60mP!$C20)</f>
        <v/>
      </c>
      <c r="E27" s="287" t="str">
        <f>IF(Beh60mP!$C20="","",IF(Beh60mP!D20="","",Beh60mP!$D20))</f>
        <v/>
      </c>
      <c r="F27" s="291" t="str">
        <f>IF(Beh60mP!$C20="","",Beh60mP!$H20)</f>
        <v/>
      </c>
      <c r="G27" s="291" t="str">
        <f>IF(Beh60mP!$C20="","",Beh60mP!$N20)</f>
        <v/>
      </c>
      <c r="H27" s="291"/>
      <c r="I27" s="567" t="str">
        <f>IF(Beh60mP!$C20="","",Beh60mP!$Q20)</f>
        <v/>
      </c>
    </row>
    <row r="28" spans="1:11" ht="18" customHeight="1" x14ac:dyDescent="0.2">
      <c r="A28" s="261"/>
      <c r="B28" s="572" t="str">
        <f>IF(Beh60mP!$C21="","",Beh60mP!$X21)</f>
        <v/>
      </c>
      <c r="C28" s="295" t="str">
        <f>IF(Beh60mP!$C21="","",Beh60mP!$B21)</f>
        <v/>
      </c>
      <c r="D28" s="296" t="str">
        <f>IF(Beh60mP!$C21="","",Beh60mP!$C21)</f>
        <v/>
      </c>
      <c r="E28" s="297" t="str">
        <f>IF(Beh60mP!$C21="","",IF(Beh60mP!D21="","",Beh60mP!$D21))</f>
        <v/>
      </c>
      <c r="F28" s="301" t="str">
        <f>IF(Beh60mP!$C21="","",Beh60mP!$H21)</f>
        <v/>
      </c>
      <c r="G28" s="301" t="str">
        <f>IF(Beh60mP!$C21="","",Beh60mP!$N21)</f>
        <v/>
      </c>
      <c r="H28" s="301"/>
      <c r="I28" s="568" t="str">
        <f>IF(Beh60mP!$C21="","",Beh60mP!$Q21)</f>
        <v/>
      </c>
    </row>
    <row r="29" spans="1:11" ht="18" customHeight="1" x14ac:dyDescent="0.2">
      <c r="A29" s="261"/>
      <c r="B29" s="571" t="str">
        <f>IF(Beh60mP!$C22="","",Beh60mP!$X22)</f>
        <v/>
      </c>
      <c r="C29" s="285" t="str">
        <f>IF(Beh60mP!$C22="","",Beh60mP!$B22)</f>
        <v/>
      </c>
      <c r="D29" s="286" t="str">
        <f>IF(Beh60mP!$C22="","",Beh60mP!$C22)</f>
        <v/>
      </c>
      <c r="E29" s="287" t="str">
        <f>IF(Beh60mP!$C22="","",IF(Beh60mP!D22="","",Beh60mP!$D22))</f>
        <v/>
      </c>
      <c r="F29" s="291" t="str">
        <f>IF(Beh60mP!$C22="","",Beh60mP!$H22)</f>
        <v/>
      </c>
      <c r="G29" s="291" t="str">
        <f>IF(Beh60mP!$C22="","",Beh60mP!$N22)</f>
        <v/>
      </c>
      <c r="H29" s="291"/>
      <c r="I29" s="567" t="str">
        <f>IF(Beh60mP!$C22="","",Beh60mP!$Q22)</f>
        <v/>
      </c>
    </row>
    <row r="30" spans="1:11" ht="18" customHeight="1" x14ac:dyDescent="0.2">
      <c r="A30" s="261"/>
      <c r="B30" s="572" t="str">
        <f>IF(Beh60mP!$C23="","",Beh60mP!$X23)</f>
        <v/>
      </c>
      <c r="C30" s="295" t="str">
        <f>IF(Beh60mP!$C23="","",Beh60mP!$B23)</f>
        <v/>
      </c>
      <c r="D30" s="296" t="str">
        <f>IF(Beh60mP!$C23="","",Beh60mP!$C23)</f>
        <v/>
      </c>
      <c r="E30" s="297" t="str">
        <f>IF(Beh60mP!$C23="","",IF(Beh60mP!D23="","",Beh60mP!$D23))</f>
        <v/>
      </c>
      <c r="F30" s="301" t="str">
        <f>IF(Beh60mP!$C23="","",Beh60mP!$H23)</f>
        <v/>
      </c>
      <c r="G30" s="301" t="str">
        <f>IF(Beh60mP!$C23="","",Beh60mP!$N23)</f>
        <v/>
      </c>
      <c r="H30" s="301"/>
      <c r="I30" s="568" t="str">
        <f>IF(Beh60mP!$C23="","",Beh60mP!$Q23)</f>
        <v/>
      </c>
    </row>
    <row r="31" spans="1:11" ht="18" customHeight="1" x14ac:dyDescent="0.2">
      <c r="A31" s="261"/>
      <c r="B31" s="571" t="str">
        <f>IF(Beh60mP!$C24="","",Beh60mP!$X24)</f>
        <v/>
      </c>
      <c r="C31" s="285" t="str">
        <f>IF(Beh60mP!$C24="","",Beh60mP!$B24)</f>
        <v/>
      </c>
      <c r="D31" s="286" t="str">
        <f>IF(Beh60mP!$C24="","",Beh60mP!$C24)</f>
        <v/>
      </c>
      <c r="E31" s="287" t="str">
        <f>IF(Beh60mP!$C24="","",IF(Beh60mP!D24="","",Beh60mP!$D24))</f>
        <v/>
      </c>
      <c r="F31" s="291" t="str">
        <f>IF(Beh60mP!$C24="","",Beh60mP!$H24)</f>
        <v/>
      </c>
      <c r="G31" s="291" t="str">
        <f>IF(Beh60mP!$C24="","",Beh60mP!$N24)</f>
        <v/>
      </c>
      <c r="H31" s="291"/>
      <c r="I31" s="567" t="str">
        <f>IF(Beh60mP!$C24="","",Beh60mP!$Q24)</f>
        <v/>
      </c>
    </row>
    <row r="32" spans="1:11" ht="18" customHeight="1" x14ac:dyDescent="0.2">
      <c r="A32" s="261"/>
      <c r="B32" s="572" t="str">
        <f>IF(Beh60mP!$C25="","",Beh60mP!$X25)</f>
        <v/>
      </c>
      <c r="C32" s="295" t="str">
        <f>IF(Beh60mP!$C25="","",Beh60mP!$B25)</f>
        <v/>
      </c>
      <c r="D32" s="296" t="str">
        <f>IF(Beh60mP!$C25="","",Beh60mP!$C25)</f>
        <v/>
      </c>
      <c r="E32" s="297" t="str">
        <f>IF(Beh60mP!$C25="","",IF(Beh60mP!D25="","",Beh60mP!$D25))</f>
        <v/>
      </c>
      <c r="F32" s="301" t="str">
        <f>IF(Beh60mP!$C25="","",Beh60mP!$H25)</f>
        <v/>
      </c>
      <c r="G32" s="301" t="str">
        <f>IF(Beh60mP!$C25="","",Beh60mP!$N25)</f>
        <v/>
      </c>
      <c r="H32" s="301"/>
      <c r="I32" s="568" t="str">
        <f>IF(Beh60mP!$C25="","",Beh60mP!$Q25)</f>
        <v/>
      </c>
    </row>
    <row r="33" spans="1:10" ht="18" customHeight="1" x14ac:dyDescent="0.2">
      <c r="A33" s="261"/>
      <c r="B33" s="571" t="str">
        <f>IF(Beh60mP!$C26="","",Beh60mP!$X26)</f>
        <v/>
      </c>
      <c r="C33" s="285" t="str">
        <f>IF(Beh60mP!$C26="","",Beh60mP!$B26)</f>
        <v/>
      </c>
      <c r="D33" s="286" t="str">
        <f>IF(Beh60mP!$C26="","",Beh60mP!$C26)</f>
        <v/>
      </c>
      <c r="E33" s="287" t="str">
        <f>IF(Beh60mP!$C26="","",IF(Beh60mP!D26="","",Beh60mP!$D26))</f>
        <v/>
      </c>
      <c r="F33" s="291" t="str">
        <f>IF(Beh60mP!$C26="","",Beh60mP!$H26)</f>
        <v/>
      </c>
      <c r="G33" s="291" t="str">
        <f>IF(Beh60mP!$C26="","",Beh60mP!$N26)</f>
        <v/>
      </c>
      <c r="H33" s="291"/>
      <c r="I33" s="567" t="str">
        <f>IF(Beh60mP!$C26="","",Beh60mP!$Q26)</f>
        <v/>
      </c>
    </row>
    <row r="34" spans="1:10" ht="18" customHeight="1" x14ac:dyDescent="0.2">
      <c r="A34" s="261"/>
      <c r="B34" s="572" t="str">
        <f>IF(Beh60mP!$C27="","",Beh60mP!$X27)</f>
        <v/>
      </c>
      <c r="C34" s="295" t="str">
        <f>IF(Beh60mP!$C27="","",Beh60mP!$B27)</f>
        <v/>
      </c>
      <c r="D34" s="296" t="str">
        <f>IF(Beh60mP!$C27="","",Beh60mP!$C27)</f>
        <v/>
      </c>
      <c r="E34" s="297" t="str">
        <f>IF(Beh60mP!$C27="","",IF(Beh60mP!D27="","",Beh60mP!$D27))</f>
        <v/>
      </c>
      <c r="F34" s="301" t="str">
        <f>IF(Beh60mP!$C27="","",Beh60mP!$H27)</f>
        <v/>
      </c>
      <c r="G34" s="301" t="str">
        <f>IF(Beh60mP!$C27="","",Beh60mP!$N27)</f>
        <v/>
      </c>
      <c r="H34" s="301"/>
      <c r="I34" s="568" t="str">
        <f>IF(Beh60mP!$C27="","",Beh60mP!$Q27)</f>
        <v/>
      </c>
    </row>
    <row r="35" spans="1:10" ht="18" customHeight="1" x14ac:dyDescent="0.2">
      <c r="A35" s="261"/>
      <c r="B35" s="571" t="str">
        <f>IF(Beh60mP!$C28="","",Beh60mP!$X28)</f>
        <v/>
      </c>
      <c r="C35" s="285" t="str">
        <f>IF(Beh60mP!$C28="","",Beh60mP!$B28)</f>
        <v/>
      </c>
      <c r="D35" s="286" t="str">
        <f>IF(Beh60mP!$C28="","",Beh60mP!$C28)</f>
        <v/>
      </c>
      <c r="E35" s="287" t="str">
        <f>IF(Beh60mP!$C28="","",IF(Beh60mP!D28="","",Beh60mP!$D28))</f>
        <v/>
      </c>
      <c r="F35" s="291" t="str">
        <f>IF(Beh60mP!$C28="","",Beh60mP!$H28)</f>
        <v/>
      </c>
      <c r="G35" s="291" t="str">
        <f>IF(Beh60mP!$C28="","",Beh60mP!$N28)</f>
        <v/>
      </c>
      <c r="H35" s="291"/>
      <c r="I35" s="567" t="str">
        <f>IF(Beh60mP!$C28="","",Beh60mP!$Q28)</f>
        <v/>
      </c>
    </row>
    <row r="36" spans="1:10" ht="18" customHeight="1" x14ac:dyDescent="0.2">
      <c r="A36" s="261"/>
      <c r="B36" s="572" t="str">
        <f>IF(Beh60mP!$C29="","",Beh60mP!$X29)</f>
        <v/>
      </c>
      <c r="C36" s="295" t="str">
        <f>IF(Beh60mP!$C29="","",Beh60mP!$B29)</f>
        <v/>
      </c>
      <c r="D36" s="296" t="str">
        <f>IF(Beh60mP!$C29="","",Beh60mP!$C29)</f>
        <v/>
      </c>
      <c r="E36" s="297" t="str">
        <f>IF(Beh60mP!$C29="","",IF(Beh60mP!D29="","",Beh60mP!$D29))</f>
        <v/>
      </c>
      <c r="F36" s="301" t="str">
        <f>IF(Beh60mP!$C29="","",Beh60mP!$H29)</f>
        <v/>
      </c>
      <c r="G36" s="301" t="str">
        <f>IF(Beh60mP!$C29="","",Beh60mP!$N29)</f>
        <v/>
      </c>
      <c r="H36" s="301"/>
      <c r="I36" s="568" t="str">
        <f>IF(Beh60mP!$C29="","",Beh60mP!$Q29)</f>
        <v/>
      </c>
    </row>
    <row r="37" spans="1:10" ht="18" customHeight="1" x14ac:dyDescent="0.2">
      <c r="A37" s="261"/>
      <c r="B37" s="571" t="str">
        <f>IF(Beh60mP!$C30="","",Beh60mP!$X30)</f>
        <v/>
      </c>
      <c r="C37" s="285" t="str">
        <f>IF(Beh60mP!$C30="","",Beh60mP!$B30)</f>
        <v/>
      </c>
      <c r="D37" s="286" t="str">
        <f>IF(Beh60mP!$C30="","",Beh60mP!$C30)</f>
        <v/>
      </c>
      <c r="E37" s="287" t="str">
        <f>IF(Beh60mP!$C30="","",IF(Beh60mP!D30="","",Beh60mP!$D30))</f>
        <v/>
      </c>
      <c r="F37" s="291" t="str">
        <f>IF(Beh60mP!$C30="","",Beh60mP!$H30)</f>
        <v/>
      </c>
      <c r="G37" s="291" t="str">
        <f>IF(Beh60mP!$C30="","",Beh60mP!$N30)</f>
        <v/>
      </c>
      <c r="H37" s="291"/>
      <c r="I37" s="567" t="str">
        <f>IF(Beh60mP!$C30="","",Beh60mP!$Q30)</f>
        <v/>
      </c>
    </row>
    <row r="38" spans="1:10" ht="18" customHeight="1" x14ac:dyDescent="0.2">
      <c r="A38" s="261"/>
      <c r="B38" s="572" t="str">
        <f>IF(Beh60mP!$C31="","",Beh60mP!$X31)</f>
        <v/>
      </c>
      <c r="C38" s="295" t="str">
        <f>IF(Beh60mP!$C31="","",Beh60mP!$B31)</f>
        <v/>
      </c>
      <c r="D38" s="296" t="str">
        <f>IF(Beh60mP!$C31="","",Beh60mP!$C31)</f>
        <v/>
      </c>
      <c r="E38" s="297" t="str">
        <f>IF(Beh60mP!$C31="","",IF(Beh60mP!D31="","",Beh60mP!$D31))</f>
        <v/>
      </c>
      <c r="F38" s="301" t="str">
        <f>IF(Beh60mP!$C31="","",Beh60mP!$H31)</f>
        <v/>
      </c>
      <c r="G38" s="301" t="str">
        <f>IF(Beh60mP!$C31="","",Beh60mP!$N31)</f>
        <v/>
      </c>
      <c r="H38" s="301"/>
      <c r="I38" s="568" t="str">
        <f>IF(Beh60mP!$C31="","",Beh60mP!$Q31)</f>
        <v/>
      </c>
    </row>
    <row r="39" spans="1:10" ht="18" customHeight="1" x14ac:dyDescent="0.2">
      <c r="A39" s="261"/>
      <c r="B39" s="571" t="str">
        <f>IF(Beh60mP!$C32="","",Beh60mP!$X32)</f>
        <v/>
      </c>
      <c r="C39" s="285" t="str">
        <f>IF(Beh60mP!$C32="","",Beh60mP!$B32)</f>
        <v/>
      </c>
      <c r="D39" s="286" t="str">
        <f>IF(Beh60mP!$C32="","",Beh60mP!$C32)</f>
        <v/>
      </c>
      <c r="E39" s="287" t="str">
        <f>IF(Beh60mP!$C32="","",IF(Beh60mP!D32="","",Beh60mP!$D32))</f>
        <v/>
      </c>
      <c r="F39" s="291" t="str">
        <f>IF(Beh60mP!$C32="","",Beh60mP!$H32)</f>
        <v/>
      </c>
      <c r="G39" s="291" t="str">
        <f>IF(Beh60mP!$C32="","",Beh60mP!$N32)</f>
        <v/>
      </c>
      <c r="H39" s="291"/>
      <c r="I39" s="567" t="str">
        <f>IF(Beh60mP!$C32="","",Beh60mP!$Q32)</f>
        <v/>
      </c>
    </row>
    <row r="40" spans="1:10" ht="18" customHeight="1" x14ac:dyDescent="0.2">
      <c r="A40" s="261"/>
      <c r="B40" s="572" t="str">
        <f>IF(Beh60mP!$C33="","",Beh60mP!$X33)</f>
        <v/>
      </c>
      <c r="C40" s="295" t="str">
        <f>IF(Beh60mP!$C33="","",Beh60mP!$B33)</f>
        <v/>
      </c>
      <c r="D40" s="296" t="str">
        <f>IF(Beh60mP!$C33="","",Beh60mP!$C33)</f>
        <v/>
      </c>
      <c r="E40" s="297" t="str">
        <f>IF(Beh60mP!$C33="","",IF(Beh60mP!D33="","",Beh60mP!$D33))</f>
        <v/>
      </c>
      <c r="F40" s="301" t="str">
        <f>IF(Beh60mP!$C33="","",Beh60mP!$H33)</f>
        <v/>
      </c>
      <c r="G40" s="301" t="str">
        <f>IF(Beh60mP!$C33="","",Beh60mP!$N33)</f>
        <v/>
      </c>
      <c r="H40" s="301"/>
      <c r="I40" s="568" t="str">
        <f>IF(Beh60mP!$C33="","",Beh60mP!$Q33)</f>
        <v/>
      </c>
    </row>
    <row r="41" spans="1:10" ht="18" customHeight="1" thickBot="1" x14ac:dyDescent="0.25">
      <c r="A41" s="261"/>
      <c r="B41" s="573" t="str">
        <f>IF(Beh60mP!$C34="","",Beh60mP!$X34)</f>
        <v/>
      </c>
      <c r="C41" s="313" t="str">
        <f>IF(Beh60mP!$C34="","",Beh60mP!$B34)</f>
        <v/>
      </c>
      <c r="D41" s="314" t="str">
        <f>IF(Beh60mP!$C34="","",Beh60mP!$C34)</f>
        <v/>
      </c>
      <c r="E41" s="315" t="str">
        <f>IF(Beh60mP!$C34="","",IF(Beh60mP!D34="","",Beh60mP!$D34))</f>
        <v/>
      </c>
      <c r="F41" s="319" t="str">
        <f>IF(Beh60mP!$C34="","",Beh60mP!$H34)</f>
        <v/>
      </c>
      <c r="G41" s="319" t="str">
        <f>IF(Beh60mP!$C34="","",Beh60mP!$N34)</f>
        <v/>
      </c>
      <c r="H41" s="319"/>
      <c r="I41" s="569" t="str">
        <f>IF(Beh60mP!$C34="","",Beh60mP!$Q34)</f>
        <v/>
      </c>
    </row>
    <row r="42" spans="1:10" ht="26.25" x14ac:dyDescent="0.4">
      <c r="A42" s="261"/>
      <c r="B42" s="884" t="str">
        <f>B1</f>
        <v>Běh na 60m - výsledková listina</v>
      </c>
      <c r="C42" s="884"/>
      <c r="D42" s="884"/>
      <c r="E42" s="884"/>
      <c r="F42" s="884"/>
      <c r="G42" s="884"/>
      <c r="H42" s="884"/>
      <c r="I42" s="884"/>
      <c r="J42" s="262"/>
    </row>
    <row r="43" spans="1:10" ht="15" customHeight="1" x14ac:dyDescent="0.4">
      <c r="A43" s="261"/>
      <c r="B43" s="263"/>
      <c r="C43" s="263"/>
      <c r="D43" s="263"/>
      <c r="E43" s="263"/>
      <c r="F43" s="428"/>
      <c r="G43" s="428"/>
      <c r="H43" s="263"/>
    </row>
    <row r="44" spans="1:10" s="578" customFormat="1" ht="18" x14ac:dyDescent="0.25">
      <c r="A44" s="575"/>
      <c r="B44" s="880" t="str">
        <f>$B$3</f>
        <v>Obvodové kolo hry Plamen 2018/19</v>
      </c>
      <c r="C44" s="880"/>
      <c r="D44" s="880"/>
      <c r="E44" s="893" t="str">
        <f>$E$3</f>
        <v>43393, Ločenice</v>
      </c>
      <c r="F44" s="893"/>
      <c r="G44" s="893"/>
      <c r="H44" s="893"/>
      <c r="I44" s="893"/>
      <c r="J44" s="577"/>
    </row>
    <row r="45" spans="1:10" ht="15" customHeight="1" thickBot="1" x14ac:dyDescent="0.45">
      <c r="A45" s="261"/>
      <c r="B45" s="263"/>
      <c r="C45" s="263"/>
      <c r="D45" s="263"/>
      <c r="E45" s="263"/>
      <c r="F45" s="428"/>
      <c r="G45" s="428"/>
      <c r="H45" s="263"/>
    </row>
    <row r="46" spans="1:10" ht="20.100000000000001" customHeight="1" thickBot="1" x14ac:dyDescent="0.45">
      <c r="A46" s="261"/>
      <c r="B46" s="894" t="str">
        <f>'Start - podzim'!$N$2</f>
        <v>STARŠÍ</v>
      </c>
      <c r="C46" s="895"/>
      <c r="D46" s="263"/>
      <c r="E46" s="263"/>
      <c r="F46" s="428"/>
      <c r="G46" s="428"/>
      <c r="H46" s="263"/>
    </row>
    <row r="47" spans="1:10" s="272" customFormat="1" ht="18" customHeight="1" x14ac:dyDescent="0.2">
      <c r="A47" s="271"/>
      <c r="B47" s="889" t="s">
        <v>114</v>
      </c>
      <c r="C47" s="891" t="s">
        <v>126</v>
      </c>
      <c r="D47" s="887" t="s">
        <v>117</v>
      </c>
      <c r="E47" s="889" t="s">
        <v>119</v>
      </c>
      <c r="F47" s="885" t="s">
        <v>142</v>
      </c>
      <c r="G47" s="885" t="s">
        <v>143</v>
      </c>
      <c r="H47" s="361"/>
      <c r="I47" s="885" t="s">
        <v>125</v>
      </c>
    </row>
    <row r="48" spans="1:10" s="272" customFormat="1" ht="18" customHeight="1" thickBot="1" x14ac:dyDescent="0.25">
      <c r="A48" s="271"/>
      <c r="B48" s="890"/>
      <c r="C48" s="892"/>
      <c r="D48" s="888"/>
      <c r="E48" s="890"/>
      <c r="F48" s="886"/>
      <c r="G48" s="886"/>
      <c r="H48" s="362"/>
      <c r="I48" s="886"/>
    </row>
    <row r="49" spans="1:11" ht="18" customHeight="1" x14ac:dyDescent="0.2">
      <c r="A49" s="261"/>
      <c r="B49" s="570" t="str">
        <f>IF(Beh60mP!$C35="","",Beh60mP!$X35)</f>
        <v/>
      </c>
      <c r="C49" s="279" t="str">
        <f>IF(Beh60mP!$C35="","",Beh60mP!$B35)</f>
        <v/>
      </c>
      <c r="D49" s="280" t="str">
        <f>IF(Beh60mP!$C35="","",Beh60mP!$C35)</f>
        <v/>
      </c>
      <c r="E49" s="281" t="str">
        <f>IF(Beh60mP!$C35="","",IF(Beh60mP!D35="","",Beh60mP!$D35))</f>
        <v/>
      </c>
      <c r="F49" s="282" t="str">
        <f>IF(Beh60mP!$C35="","",Beh60mP!$H35)</f>
        <v/>
      </c>
      <c r="G49" s="282" t="str">
        <f>IF(Beh60mP!$C35="","",Beh60mP!$N35)</f>
        <v/>
      </c>
      <c r="H49" s="282"/>
      <c r="I49" s="566" t="str">
        <f>IF(Beh60mP!$C35="","",Beh60mP!$Q35)</f>
        <v/>
      </c>
    </row>
    <row r="50" spans="1:11" s="268" customFormat="1" ht="18" customHeight="1" x14ac:dyDescent="0.2">
      <c r="A50" s="264"/>
      <c r="B50" s="571" t="str">
        <f>IF(Beh60mP!$C36="","",Beh60mP!$X36)</f>
        <v/>
      </c>
      <c r="C50" s="285" t="str">
        <f>IF(Beh60mP!$C36="","",Beh60mP!$B36)</f>
        <v/>
      </c>
      <c r="D50" s="286" t="str">
        <f>IF(Beh60mP!$C36="","",Beh60mP!$C36)</f>
        <v/>
      </c>
      <c r="E50" s="287" t="str">
        <f>IF(Beh60mP!$C36="","",IF(Beh60mP!D36="","",Beh60mP!$D36))</f>
        <v/>
      </c>
      <c r="F50" s="291" t="str">
        <f>IF(Beh60mP!$C36="","",Beh60mP!$H36)</f>
        <v/>
      </c>
      <c r="G50" s="291" t="str">
        <f>IF(Beh60mP!$C36="","",Beh60mP!$N36)</f>
        <v/>
      </c>
      <c r="H50" s="291"/>
      <c r="I50" s="567" t="str">
        <f>IF(Beh60mP!$C36="","",Beh60mP!$Q36)</f>
        <v/>
      </c>
    </row>
    <row r="51" spans="1:11" s="268" customFormat="1" ht="18" customHeight="1" x14ac:dyDescent="0.2">
      <c r="A51" s="264"/>
      <c r="B51" s="572" t="str">
        <f>IF(Beh60mP!$C37="","",Beh60mP!$X37)</f>
        <v/>
      </c>
      <c r="C51" s="295" t="str">
        <f>IF(Beh60mP!$C37="","",Beh60mP!$B37)</f>
        <v/>
      </c>
      <c r="D51" s="296" t="str">
        <f>IF(Beh60mP!$C37="","",Beh60mP!$C37)</f>
        <v/>
      </c>
      <c r="E51" s="297" t="str">
        <f>IF(Beh60mP!$C37="","",IF(Beh60mP!D37="","",Beh60mP!$D37))</f>
        <v/>
      </c>
      <c r="F51" s="301" t="str">
        <f>IF(Beh60mP!$C37="","",Beh60mP!$H37)</f>
        <v/>
      </c>
      <c r="G51" s="301" t="str">
        <f>IF(Beh60mP!$C37="","",Beh60mP!$N37)</f>
        <v/>
      </c>
      <c r="H51" s="301"/>
      <c r="I51" s="568" t="str">
        <f>IF(Beh60mP!$C37="","",Beh60mP!$Q37)</f>
        <v/>
      </c>
    </row>
    <row r="52" spans="1:11" ht="18" customHeight="1" x14ac:dyDescent="0.2">
      <c r="A52" s="261"/>
      <c r="B52" s="571" t="str">
        <f>IF(Beh60mP!$C38="","",Beh60mP!$X38)</f>
        <v/>
      </c>
      <c r="C52" s="285" t="str">
        <f>IF(Beh60mP!$C38="","",Beh60mP!$B38)</f>
        <v/>
      </c>
      <c r="D52" s="286" t="str">
        <f>IF(Beh60mP!$C38="","",Beh60mP!$C38)</f>
        <v/>
      </c>
      <c r="E52" s="287" t="str">
        <f>IF(Beh60mP!$C38="","",IF(Beh60mP!D38="","",Beh60mP!$D38))</f>
        <v/>
      </c>
      <c r="F52" s="291" t="str">
        <f>IF(Beh60mP!$C38="","",Beh60mP!$H38)</f>
        <v/>
      </c>
      <c r="G52" s="291" t="str">
        <f>IF(Beh60mP!$C38="","",Beh60mP!$N38)</f>
        <v/>
      </c>
      <c r="H52" s="291"/>
      <c r="I52" s="567" t="str">
        <f>IF(Beh60mP!$C38="","",Beh60mP!$Q38)</f>
        <v/>
      </c>
    </row>
    <row r="53" spans="1:11" s="268" customFormat="1" ht="18" customHeight="1" x14ac:dyDescent="0.2">
      <c r="A53" s="264"/>
      <c r="B53" s="572" t="str">
        <f>IF(Beh60mP!$C39="","",Beh60mP!$X39)</f>
        <v/>
      </c>
      <c r="C53" s="295" t="str">
        <f>IF(Beh60mP!$C39="","",Beh60mP!$B39)</f>
        <v/>
      </c>
      <c r="D53" s="296" t="str">
        <f>IF(Beh60mP!$C39="","",Beh60mP!$C39)</f>
        <v/>
      </c>
      <c r="E53" s="297" t="str">
        <f>IF(Beh60mP!$C39="","",IF(Beh60mP!D39="","",Beh60mP!$D39))</f>
        <v/>
      </c>
      <c r="F53" s="301" t="str">
        <f>IF(Beh60mP!$C39="","",Beh60mP!$H39)</f>
        <v/>
      </c>
      <c r="G53" s="301" t="str">
        <f>IF(Beh60mP!$C39="","",Beh60mP!$N39)</f>
        <v/>
      </c>
      <c r="H53" s="301"/>
      <c r="I53" s="568" t="str">
        <f>IF(Beh60mP!$C39="","",Beh60mP!$Q39)</f>
        <v/>
      </c>
    </row>
    <row r="54" spans="1:11" s="268" customFormat="1" ht="18" customHeight="1" x14ac:dyDescent="0.2">
      <c r="A54" s="264"/>
      <c r="B54" s="571" t="str">
        <f>IF(Beh60mP!$C40="","",Beh60mP!$X40)</f>
        <v/>
      </c>
      <c r="C54" s="285" t="str">
        <f>IF(Beh60mP!$C40="","",Beh60mP!$B40)</f>
        <v/>
      </c>
      <c r="D54" s="286" t="str">
        <f>IF(Beh60mP!$C40="","",Beh60mP!$C40)</f>
        <v/>
      </c>
      <c r="E54" s="287" t="str">
        <f>IF(Beh60mP!$C40="","",IF(Beh60mP!D40="","",Beh60mP!$D40))</f>
        <v/>
      </c>
      <c r="F54" s="291" t="str">
        <f>IF(Beh60mP!$C40="","",Beh60mP!$H40)</f>
        <v/>
      </c>
      <c r="G54" s="291" t="str">
        <f>IF(Beh60mP!$C40="","",Beh60mP!$N40)</f>
        <v/>
      </c>
      <c r="H54" s="291"/>
      <c r="I54" s="567" t="str">
        <f>IF(Beh60mP!$C40="","",Beh60mP!$Q40)</f>
        <v/>
      </c>
    </row>
    <row r="55" spans="1:11" ht="18" customHeight="1" x14ac:dyDescent="0.2">
      <c r="A55" s="261"/>
      <c r="B55" s="572" t="str">
        <f>IF(Beh60mP!$C41="","",Beh60mP!$X41)</f>
        <v/>
      </c>
      <c r="C55" s="295" t="str">
        <f>IF(Beh60mP!$C41="","",Beh60mP!$B41)</f>
        <v/>
      </c>
      <c r="D55" s="296" t="str">
        <f>IF(Beh60mP!$C41="","",Beh60mP!$C41)</f>
        <v/>
      </c>
      <c r="E55" s="297" t="str">
        <f>IF(Beh60mP!$C41="","",IF(Beh60mP!D41="","",Beh60mP!$D41))</f>
        <v/>
      </c>
      <c r="F55" s="301" t="str">
        <f>IF(Beh60mP!$C41="","",Beh60mP!$H41)</f>
        <v/>
      </c>
      <c r="G55" s="301" t="str">
        <f>IF(Beh60mP!$C41="","",Beh60mP!$N41)</f>
        <v/>
      </c>
      <c r="H55" s="301"/>
      <c r="I55" s="568" t="str">
        <f>IF(Beh60mP!$C41="","",Beh60mP!$Q41)</f>
        <v/>
      </c>
    </row>
    <row r="56" spans="1:11" s="268" customFormat="1" ht="18" customHeight="1" x14ac:dyDescent="0.2">
      <c r="A56" s="264"/>
      <c r="B56" s="571" t="str">
        <f>IF(Beh60mP!$C42="","",Beh60mP!$X42)</f>
        <v/>
      </c>
      <c r="C56" s="285" t="str">
        <f>IF(Beh60mP!$C42="","",Beh60mP!$B42)</f>
        <v/>
      </c>
      <c r="D56" s="286" t="str">
        <f>IF(Beh60mP!$C42="","",Beh60mP!$C42)</f>
        <v/>
      </c>
      <c r="E56" s="287" t="str">
        <f>IF(Beh60mP!$C42="","",IF(Beh60mP!D42="","",Beh60mP!$D42))</f>
        <v/>
      </c>
      <c r="F56" s="291" t="str">
        <f>IF(Beh60mP!$C42="","",Beh60mP!$H42)</f>
        <v/>
      </c>
      <c r="G56" s="291" t="str">
        <f>IF(Beh60mP!$C42="","",Beh60mP!$N42)</f>
        <v/>
      </c>
      <c r="H56" s="291"/>
      <c r="I56" s="567" t="str">
        <f>IF(Beh60mP!$C42="","",Beh60mP!$Q42)</f>
        <v/>
      </c>
    </row>
    <row r="57" spans="1:11" s="268" customFormat="1" ht="18" customHeight="1" x14ac:dyDescent="0.2">
      <c r="A57" s="264"/>
      <c r="B57" s="572" t="str">
        <f>IF(Beh60mP!$C43="","",Beh60mP!$X43)</f>
        <v/>
      </c>
      <c r="C57" s="295" t="str">
        <f>IF(Beh60mP!$C43="","",Beh60mP!$B43)</f>
        <v/>
      </c>
      <c r="D57" s="296" t="str">
        <f>IF(Beh60mP!$C43="","",Beh60mP!$C43)</f>
        <v/>
      </c>
      <c r="E57" s="297" t="str">
        <f>IF(Beh60mP!$C43="","",IF(Beh60mP!D43="","",Beh60mP!$D43))</f>
        <v/>
      </c>
      <c r="F57" s="301" t="str">
        <f>IF(Beh60mP!$C43="","",Beh60mP!$H43)</f>
        <v/>
      </c>
      <c r="G57" s="301" t="str">
        <f>IF(Beh60mP!$C43="","",Beh60mP!$N43)</f>
        <v/>
      </c>
      <c r="H57" s="301"/>
      <c r="I57" s="568" t="str">
        <f>IF(Beh60mP!$C43="","",Beh60mP!$Q43)</f>
        <v/>
      </c>
    </row>
    <row r="58" spans="1:11" ht="18" customHeight="1" x14ac:dyDescent="0.2">
      <c r="A58" s="261"/>
      <c r="B58" s="571" t="str">
        <f>IF(Beh60mP!$C44="","",Beh60mP!$X44)</f>
        <v/>
      </c>
      <c r="C58" s="285" t="str">
        <f>IF(Beh60mP!$C44="","",Beh60mP!$B44)</f>
        <v/>
      </c>
      <c r="D58" s="286" t="str">
        <f>IF(Beh60mP!$C44="","",Beh60mP!$C44)</f>
        <v/>
      </c>
      <c r="E58" s="287" t="str">
        <f>IF(Beh60mP!$C44="","",IF(Beh60mP!D44="","",Beh60mP!$D44))</f>
        <v/>
      </c>
      <c r="F58" s="291" t="str">
        <f>IF(Beh60mP!$C44="","",Beh60mP!$H44)</f>
        <v/>
      </c>
      <c r="G58" s="291" t="str">
        <f>IF(Beh60mP!$C44="","",Beh60mP!$N44)</f>
        <v/>
      </c>
      <c r="H58" s="291"/>
      <c r="I58" s="567" t="str">
        <f>IF(Beh60mP!$C44="","",Beh60mP!$Q44)</f>
        <v/>
      </c>
    </row>
    <row r="59" spans="1:11" s="268" customFormat="1" ht="18" customHeight="1" x14ac:dyDescent="0.2">
      <c r="A59" s="264"/>
      <c r="B59" s="572" t="str">
        <f>IF(Beh60mP!$C45="","",Beh60mP!$X45)</f>
        <v/>
      </c>
      <c r="C59" s="295" t="str">
        <f>IF(Beh60mP!$C45="","",Beh60mP!$B45)</f>
        <v/>
      </c>
      <c r="D59" s="296" t="str">
        <f>IF(Beh60mP!$C45="","",Beh60mP!$C45)</f>
        <v/>
      </c>
      <c r="E59" s="297" t="str">
        <f>IF(Beh60mP!$C45="","",IF(Beh60mP!D45="","",Beh60mP!$D45))</f>
        <v/>
      </c>
      <c r="F59" s="301" t="str">
        <f>IF(Beh60mP!$C45="","",Beh60mP!$H45)</f>
        <v/>
      </c>
      <c r="G59" s="301" t="str">
        <f>IF(Beh60mP!$C45="","",Beh60mP!$N45)</f>
        <v/>
      </c>
      <c r="H59" s="301"/>
      <c r="I59" s="568" t="str">
        <f>IF(Beh60mP!$C45="","",Beh60mP!$Q45)</f>
        <v/>
      </c>
    </row>
    <row r="60" spans="1:11" s="268" customFormat="1" ht="18" customHeight="1" x14ac:dyDescent="0.2">
      <c r="A60" s="264"/>
      <c r="B60" s="571" t="str">
        <f>IF(Beh60mP!$C46="","",Beh60mP!$X46)</f>
        <v/>
      </c>
      <c r="C60" s="285" t="str">
        <f>IF(Beh60mP!$C46="","",Beh60mP!$B46)</f>
        <v/>
      </c>
      <c r="D60" s="286" t="str">
        <f>IF(Beh60mP!$C46="","",Beh60mP!$C46)</f>
        <v/>
      </c>
      <c r="E60" s="287" t="str">
        <f>IF(Beh60mP!$C46="","",IF(Beh60mP!D46="","",Beh60mP!$D46))</f>
        <v/>
      </c>
      <c r="F60" s="291" t="str">
        <f>IF(Beh60mP!$C46="","",Beh60mP!$H46)</f>
        <v/>
      </c>
      <c r="G60" s="291" t="str">
        <f>IF(Beh60mP!$C46="","",Beh60mP!$N46)</f>
        <v/>
      </c>
      <c r="H60" s="291"/>
      <c r="I60" s="567" t="str">
        <f>IF(Beh60mP!$C46="","",Beh60mP!$Q46)</f>
        <v/>
      </c>
    </row>
    <row r="61" spans="1:11" ht="18" customHeight="1" x14ac:dyDescent="0.2">
      <c r="A61" s="261"/>
      <c r="B61" s="572" t="str">
        <f>IF(Beh60mP!$C47="","",Beh60mP!$X47)</f>
        <v/>
      </c>
      <c r="C61" s="295" t="str">
        <f>IF(Beh60mP!$C47="","",Beh60mP!$B47)</f>
        <v/>
      </c>
      <c r="D61" s="296" t="str">
        <f>IF(Beh60mP!$C47="","",Beh60mP!$C47)</f>
        <v/>
      </c>
      <c r="E61" s="297" t="str">
        <f>IF(Beh60mP!$C47="","",IF(Beh60mP!D47="","",Beh60mP!$D47))</f>
        <v/>
      </c>
      <c r="F61" s="301" t="str">
        <f>IF(Beh60mP!$C47="","",Beh60mP!$H47)</f>
        <v/>
      </c>
      <c r="G61" s="301" t="str">
        <f>IF(Beh60mP!$C47="","",Beh60mP!$N47)</f>
        <v/>
      </c>
      <c r="H61" s="301"/>
      <c r="I61" s="568" t="str">
        <f>IF(Beh60mP!$C47="","",Beh60mP!$Q47)</f>
        <v/>
      </c>
    </row>
    <row r="62" spans="1:11" s="268" customFormat="1" ht="18" customHeight="1" x14ac:dyDescent="0.2">
      <c r="A62" s="264"/>
      <c r="B62" s="571" t="str">
        <f>IF(Beh60mP!$C48="","",Beh60mP!$X48)</f>
        <v/>
      </c>
      <c r="C62" s="285" t="str">
        <f>IF(Beh60mP!$C48="","",Beh60mP!$B48)</f>
        <v/>
      </c>
      <c r="D62" s="286" t="str">
        <f>IF(Beh60mP!$C48="","",Beh60mP!$C48)</f>
        <v/>
      </c>
      <c r="E62" s="287" t="str">
        <f>IF(Beh60mP!$C48="","",IF(Beh60mP!D48="","",Beh60mP!$D48))</f>
        <v/>
      </c>
      <c r="F62" s="291" t="str">
        <f>IF(Beh60mP!$C48="","",Beh60mP!$H48)</f>
        <v/>
      </c>
      <c r="G62" s="291" t="str">
        <f>IF(Beh60mP!$C48="","",Beh60mP!$N48)</f>
        <v/>
      </c>
      <c r="H62" s="291"/>
      <c r="I62" s="567" t="str">
        <f>IF(Beh60mP!$C48="","",Beh60mP!$Q48)</f>
        <v/>
      </c>
      <c r="K62" s="302"/>
    </row>
    <row r="63" spans="1:11" s="268" customFormat="1" ht="18" customHeight="1" x14ac:dyDescent="0.2">
      <c r="A63" s="264"/>
      <c r="B63" s="572" t="str">
        <f>IF(Beh60mP!$C49="","",Beh60mP!$X49)</f>
        <v/>
      </c>
      <c r="C63" s="295" t="str">
        <f>IF(Beh60mP!$C49="","",Beh60mP!$B49)</f>
        <v/>
      </c>
      <c r="D63" s="296" t="str">
        <f>IF(Beh60mP!$C49="","",Beh60mP!$C49)</f>
        <v/>
      </c>
      <c r="E63" s="297" t="str">
        <f>IF(Beh60mP!$C49="","",IF(Beh60mP!D49="","",Beh60mP!$D49))</f>
        <v/>
      </c>
      <c r="F63" s="301" t="str">
        <f>IF(Beh60mP!$C49="","",Beh60mP!$H49)</f>
        <v/>
      </c>
      <c r="G63" s="301" t="str">
        <f>IF(Beh60mP!$C49="","",Beh60mP!$N49)</f>
        <v/>
      </c>
      <c r="H63" s="301"/>
      <c r="I63" s="568" t="str">
        <f>IF(Beh60mP!$C49="","",Beh60mP!$Q49)</f>
        <v/>
      </c>
    </row>
    <row r="64" spans="1:11" ht="18" customHeight="1" x14ac:dyDescent="0.2">
      <c r="A64" s="261"/>
      <c r="B64" s="571" t="str">
        <f>IF(Beh60mP!$C50="","",Beh60mP!$X50)</f>
        <v/>
      </c>
      <c r="C64" s="285" t="str">
        <f>IF(Beh60mP!$C50="","",Beh60mP!$B50)</f>
        <v/>
      </c>
      <c r="D64" s="286" t="str">
        <f>IF(Beh60mP!$C50="","",Beh60mP!$C50)</f>
        <v/>
      </c>
      <c r="E64" s="287" t="str">
        <f>IF(Beh60mP!$C50="","",IF(Beh60mP!D50="","",Beh60mP!$D50))</f>
        <v/>
      </c>
      <c r="F64" s="291" t="str">
        <f>IF(Beh60mP!$C50="","",Beh60mP!$H50)</f>
        <v/>
      </c>
      <c r="G64" s="291" t="str">
        <f>IF(Beh60mP!$C50="","",Beh60mP!$N50)</f>
        <v/>
      </c>
      <c r="H64" s="291"/>
      <c r="I64" s="567" t="str">
        <f>IF(Beh60mP!$C50="","",Beh60mP!$Q50)</f>
        <v/>
      </c>
    </row>
    <row r="65" spans="1:9" ht="18" customHeight="1" x14ac:dyDescent="0.2">
      <c r="A65" s="261"/>
      <c r="B65" s="572" t="str">
        <f>IF(Beh60mP!$C51="","",Beh60mP!$X51)</f>
        <v/>
      </c>
      <c r="C65" s="295" t="str">
        <f>IF(Beh60mP!$C51="","",Beh60mP!$B51)</f>
        <v/>
      </c>
      <c r="D65" s="296" t="str">
        <f>IF(Beh60mP!$C51="","",Beh60mP!$C51)</f>
        <v/>
      </c>
      <c r="E65" s="297" t="str">
        <f>IF(Beh60mP!$C51="","",IF(Beh60mP!D51="","",Beh60mP!$D51))</f>
        <v/>
      </c>
      <c r="F65" s="301" t="str">
        <f>IF(Beh60mP!$C51="","",Beh60mP!$H51)</f>
        <v/>
      </c>
      <c r="G65" s="301" t="str">
        <f>IF(Beh60mP!$C51="","",Beh60mP!$N51)</f>
        <v/>
      </c>
      <c r="H65" s="301"/>
      <c r="I65" s="568" t="str">
        <f>IF(Beh60mP!$C51="","",Beh60mP!$Q51)</f>
        <v/>
      </c>
    </row>
    <row r="66" spans="1:9" ht="18" customHeight="1" x14ac:dyDescent="0.2">
      <c r="A66" s="261"/>
      <c r="B66" s="571" t="str">
        <f>IF(Beh60mP!$C52="","",Beh60mP!$X52)</f>
        <v/>
      </c>
      <c r="C66" s="285" t="str">
        <f>IF(Beh60mP!$C52="","",Beh60mP!$B52)</f>
        <v/>
      </c>
      <c r="D66" s="286" t="str">
        <f>IF(Beh60mP!$C52="","",Beh60mP!$C52)</f>
        <v/>
      </c>
      <c r="E66" s="287" t="str">
        <f>IF(Beh60mP!$C52="","",IF(Beh60mP!D52="","",Beh60mP!$D52))</f>
        <v/>
      </c>
      <c r="F66" s="291" t="str">
        <f>IF(Beh60mP!$C52="","",Beh60mP!$H52)</f>
        <v/>
      </c>
      <c r="G66" s="291" t="str">
        <f>IF(Beh60mP!$C52="","",Beh60mP!$N52)</f>
        <v/>
      </c>
      <c r="H66" s="291"/>
      <c r="I66" s="567" t="str">
        <f>IF(Beh60mP!$C52="","",Beh60mP!$Q52)</f>
        <v/>
      </c>
    </row>
    <row r="67" spans="1:9" ht="18" customHeight="1" x14ac:dyDescent="0.2">
      <c r="A67" s="261"/>
      <c r="B67" s="572" t="str">
        <f>IF(Beh60mP!$C53="","",Beh60mP!$X53)</f>
        <v/>
      </c>
      <c r="C67" s="295" t="str">
        <f>IF(Beh60mP!$C53="","",Beh60mP!$B53)</f>
        <v/>
      </c>
      <c r="D67" s="296" t="str">
        <f>IF(Beh60mP!$C53="","",Beh60mP!$C53)</f>
        <v/>
      </c>
      <c r="E67" s="297" t="str">
        <f>IF(Beh60mP!$C53="","",IF(Beh60mP!D53="","",Beh60mP!$D53))</f>
        <v/>
      </c>
      <c r="F67" s="301" t="str">
        <f>IF(Beh60mP!$C53="","",Beh60mP!$H53)</f>
        <v/>
      </c>
      <c r="G67" s="301" t="str">
        <f>IF(Beh60mP!$C53="","",Beh60mP!$N53)</f>
        <v/>
      </c>
      <c r="H67" s="301"/>
      <c r="I67" s="568" t="str">
        <f>IF(Beh60mP!$C53="","",Beh60mP!$Q53)</f>
        <v/>
      </c>
    </row>
    <row r="68" spans="1:9" ht="18" customHeight="1" x14ac:dyDescent="0.2">
      <c r="A68" s="261"/>
      <c r="B68" s="571" t="str">
        <f>IF(Beh60mP!$C54="","",Beh60mP!$X54)</f>
        <v/>
      </c>
      <c r="C68" s="285" t="str">
        <f>IF(Beh60mP!$C54="","",Beh60mP!$B54)</f>
        <v/>
      </c>
      <c r="D68" s="286" t="str">
        <f>IF(Beh60mP!$C54="","",Beh60mP!$C54)</f>
        <v/>
      </c>
      <c r="E68" s="287" t="str">
        <f>IF(Beh60mP!$C54="","",IF(Beh60mP!D54="","",Beh60mP!$D54))</f>
        <v/>
      </c>
      <c r="F68" s="291" t="str">
        <f>IF(Beh60mP!$C54="","",Beh60mP!$H54)</f>
        <v/>
      </c>
      <c r="G68" s="291" t="str">
        <f>IF(Beh60mP!$C54="","",Beh60mP!$N54)</f>
        <v/>
      </c>
      <c r="H68" s="291"/>
      <c r="I68" s="567" t="str">
        <f>IF(Beh60mP!$C54="","",Beh60mP!$Q54)</f>
        <v/>
      </c>
    </row>
    <row r="69" spans="1:9" ht="18" customHeight="1" x14ac:dyDescent="0.2">
      <c r="A69" s="261"/>
      <c r="B69" s="572" t="str">
        <f>IF(Beh60mP!$C55="","",Beh60mP!$X55)</f>
        <v/>
      </c>
      <c r="C69" s="295" t="str">
        <f>IF(Beh60mP!$C55="","",Beh60mP!$B55)</f>
        <v/>
      </c>
      <c r="D69" s="296" t="str">
        <f>IF(Beh60mP!$C55="","",Beh60mP!$C55)</f>
        <v/>
      </c>
      <c r="E69" s="297" t="str">
        <f>IF(Beh60mP!$C55="","",IF(Beh60mP!D55="","",Beh60mP!$D55))</f>
        <v/>
      </c>
      <c r="F69" s="301" t="str">
        <f>IF(Beh60mP!$C55="","",Beh60mP!$H55)</f>
        <v/>
      </c>
      <c r="G69" s="301" t="str">
        <f>IF(Beh60mP!$C55="","",Beh60mP!$N55)</f>
        <v/>
      </c>
      <c r="H69" s="301"/>
      <c r="I69" s="568" t="str">
        <f>IF(Beh60mP!$C55="","",Beh60mP!$Q55)</f>
        <v/>
      </c>
    </row>
    <row r="70" spans="1:9" ht="18" customHeight="1" x14ac:dyDescent="0.2">
      <c r="A70" s="261"/>
      <c r="B70" s="571" t="str">
        <f>IF(Beh60mP!$C56="","",Beh60mP!$X56)</f>
        <v/>
      </c>
      <c r="C70" s="285" t="str">
        <f>IF(Beh60mP!$C56="","",Beh60mP!$B56)</f>
        <v/>
      </c>
      <c r="D70" s="286" t="str">
        <f>IF(Beh60mP!$C56="","",Beh60mP!$C56)</f>
        <v/>
      </c>
      <c r="E70" s="287" t="str">
        <f>IF(Beh60mP!$C56="","",IF(Beh60mP!D56="","",Beh60mP!$D56))</f>
        <v/>
      </c>
      <c r="F70" s="291" t="str">
        <f>IF(Beh60mP!$C56="","",Beh60mP!$H56)</f>
        <v/>
      </c>
      <c r="G70" s="291" t="str">
        <f>IF(Beh60mP!$C56="","",Beh60mP!$N56)</f>
        <v/>
      </c>
      <c r="H70" s="291"/>
      <c r="I70" s="567" t="str">
        <f>IF(Beh60mP!$C56="","",Beh60mP!$Q56)</f>
        <v/>
      </c>
    </row>
    <row r="71" spans="1:9" ht="18" customHeight="1" x14ac:dyDescent="0.2">
      <c r="A71" s="261"/>
      <c r="B71" s="572" t="str">
        <f>IF(Beh60mP!$C57="","",Beh60mP!$X57)</f>
        <v/>
      </c>
      <c r="C71" s="295" t="str">
        <f>IF(Beh60mP!$C57="","",Beh60mP!$B57)</f>
        <v/>
      </c>
      <c r="D71" s="296" t="str">
        <f>IF(Beh60mP!$C57="","",Beh60mP!$C57)</f>
        <v/>
      </c>
      <c r="E71" s="297" t="str">
        <f>IF(Beh60mP!$C57="","",IF(Beh60mP!D57="","",Beh60mP!$D57))</f>
        <v/>
      </c>
      <c r="F71" s="301" t="str">
        <f>IF(Beh60mP!$C57="","",Beh60mP!$H57)</f>
        <v/>
      </c>
      <c r="G71" s="301" t="str">
        <f>IF(Beh60mP!$C57="","",Beh60mP!$N57)</f>
        <v/>
      </c>
      <c r="H71" s="301"/>
      <c r="I71" s="568" t="str">
        <f>IF(Beh60mP!$C57="","",Beh60mP!$Q57)</f>
        <v/>
      </c>
    </row>
    <row r="72" spans="1:9" ht="18" customHeight="1" x14ac:dyDescent="0.2">
      <c r="A72" s="261"/>
      <c r="B72" s="571" t="str">
        <f>IF(Beh60mP!$C58="","",Beh60mP!$X58)</f>
        <v/>
      </c>
      <c r="C72" s="285" t="str">
        <f>IF(Beh60mP!$C58="","",Beh60mP!$B58)</f>
        <v/>
      </c>
      <c r="D72" s="286" t="str">
        <f>IF(Beh60mP!$C58="","",Beh60mP!$C58)</f>
        <v/>
      </c>
      <c r="E72" s="287" t="str">
        <f>IF(Beh60mP!$C58="","",IF(Beh60mP!D58="","",Beh60mP!$D58))</f>
        <v/>
      </c>
      <c r="F72" s="291" t="str">
        <f>IF(Beh60mP!$C58="","",Beh60mP!$H58)</f>
        <v/>
      </c>
      <c r="G72" s="291" t="str">
        <f>IF(Beh60mP!$C58="","",Beh60mP!$N58)</f>
        <v/>
      </c>
      <c r="H72" s="291"/>
      <c r="I72" s="567" t="str">
        <f>IF(Beh60mP!$C58="","",Beh60mP!$Q58)</f>
        <v/>
      </c>
    </row>
    <row r="73" spans="1:9" ht="18" customHeight="1" x14ac:dyDescent="0.2">
      <c r="A73" s="261"/>
      <c r="B73" s="572" t="str">
        <f>IF(Beh60mP!$C59="","",Beh60mP!$X59)</f>
        <v/>
      </c>
      <c r="C73" s="295" t="str">
        <f>IF(Beh60mP!$C59="","",Beh60mP!$B59)</f>
        <v/>
      </c>
      <c r="D73" s="296" t="str">
        <f>IF(Beh60mP!$C59="","",Beh60mP!$C59)</f>
        <v/>
      </c>
      <c r="E73" s="297" t="str">
        <f>IF(Beh60mP!$C59="","",IF(Beh60mP!D59="","",Beh60mP!$D59))</f>
        <v/>
      </c>
      <c r="F73" s="301" t="str">
        <f>IF(Beh60mP!$C59="","",Beh60mP!$H59)</f>
        <v/>
      </c>
      <c r="G73" s="301" t="str">
        <f>IF(Beh60mP!$C59="","",Beh60mP!$N59)</f>
        <v/>
      </c>
      <c r="H73" s="301"/>
      <c r="I73" s="568" t="str">
        <f>IF(Beh60mP!$C59="","",Beh60mP!$Q59)</f>
        <v/>
      </c>
    </row>
    <row r="74" spans="1:9" ht="18" customHeight="1" x14ac:dyDescent="0.2">
      <c r="A74" s="261"/>
      <c r="B74" s="571" t="str">
        <f>IF(Beh60mP!$C60="","",Beh60mP!$X60)</f>
        <v/>
      </c>
      <c r="C74" s="285" t="str">
        <f>IF(Beh60mP!$C60="","",Beh60mP!$B60)</f>
        <v/>
      </c>
      <c r="D74" s="286" t="str">
        <f>IF(Beh60mP!$C60="","",Beh60mP!$C60)</f>
        <v/>
      </c>
      <c r="E74" s="287" t="str">
        <f>IF(Beh60mP!$C60="","",IF(Beh60mP!D60="","",Beh60mP!$D60))</f>
        <v/>
      </c>
      <c r="F74" s="291" t="str">
        <f>IF(Beh60mP!$C60="","",Beh60mP!$H60)</f>
        <v/>
      </c>
      <c r="G74" s="291" t="str">
        <f>IF(Beh60mP!$C60="","",Beh60mP!$N60)</f>
        <v/>
      </c>
      <c r="H74" s="291"/>
      <c r="I74" s="567" t="str">
        <f>IF(Beh60mP!$C60="","",Beh60mP!$Q60)</f>
        <v/>
      </c>
    </row>
    <row r="75" spans="1:9" ht="18" customHeight="1" x14ac:dyDescent="0.2">
      <c r="A75" s="261"/>
      <c r="B75" s="572" t="str">
        <f>IF(Beh60mP!$C61="","",Beh60mP!$X61)</f>
        <v/>
      </c>
      <c r="C75" s="295" t="str">
        <f>IF(Beh60mP!$C61="","",Beh60mP!$B61)</f>
        <v/>
      </c>
      <c r="D75" s="296" t="str">
        <f>IF(Beh60mP!$C61="","",Beh60mP!$C61)</f>
        <v/>
      </c>
      <c r="E75" s="297" t="str">
        <f>IF(Beh60mP!$C61="","",IF(Beh60mP!D61="","",Beh60mP!$D61))</f>
        <v/>
      </c>
      <c r="F75" s="301" t="str">
        <f>IF(Beh60mP!$C61="","",Beh60mP!$H61)</f>
        <v/>
      </c>
      <c r="G75" s="301" t="str">
        <f>IF(Beh60mP!$C61="","",Beh60mP!$N61)</f>
        <v/>
      </c>
      <c r="H75" s="301"/>
      <c r="I75" s="568" t="str">
        <f>IF(Beh60mP!$C61="","",Beh60mP!$Q61)</f>
        <v/>
      </c>
    </row>
    <row r="76" spans="1:9" ht="18" customHeight="1" x14ac:dyDescent="0.2">
      <c r="A76" s="261"/>
      <c r="B76" s="571" t="str">
        <f>IF(Beh60mP!$C62="","",Beh60mP!$X62)</f>
        <v/>
      </c>
      <c r="C76" s="285" t="str">
        <f>IF(Beh60mP!$C62="","",Beh60mP!$B62)</f>
        <v/>
      </c>
      <c r="D76" s="286" t="str">
        <f>IF(Beh60mP!$C62="","",Beh60mP!$C62)</f>
        <v/>
      </c>
      <c r="E76" s="287" t="str">
        <f>IF(Beh60mP!$C62="","",IF(Beh60mP!D62="","",Beh60mP!$D62))</f>
        <v/>
      </c>
      <c r="F76" s="291" t="str">
        <f>IF(Beh60mP!$C62="","",Beh60mP!$H62)</f>
        <v/>
      </c>
      <c r="G76" s="291" t="str">
        <f>IF(Beh60mP!$C62="","",Beh60mP!$N62)</f>
        <v/>
      </c>
      <c r="H76" s="291"/>
      <c r="I76" s="567" t="str">
        <f>IF(Beh60mP!$C62="","",Beh60mP!$Q62)</f>
        <v/>
      </c>
    </row>
    <row r="77" spans="1:9" ht="18" customHeight="1" x14ac:dyDescent="0.2">
      <c r="A77" s="261"/>
      <c r="B77" s="572" t="str">
        <f>IF(Beh60mP!$C63="","",Beh60mP!$X63)</f>
        <v/>
      </c>
      <c r="C77" s="295" t="str">
        <f>IF(Beh60mP!$C63="","",Beh60mP!$B63)</f>
        <v/>
      </c>
      <c r="D77" s="296" t="str">
        <f>IF(Beh60mP!$C63="","",Beh60mP!$C63)</f>
        <v/>
      </c>
      <c r="E77" s="297" t="str">
        <f>IF(Beh60mP!$C63="","",IF(Beh60mP!D63="","",Beh60mP!$D63))</f>
        <v/>
      </c>
      <c r="F77" s="301" t="str">
        <f>IF(Beh60mP!$C63="","",Beh60mP!$H63)</f>
        <v/>
      </c>
      <c r="G77" s="301" t="str">
        <f>IF(Beh60mP!$C63="","",Beh60mP!$N63)</f>
        <v/>
      </c>
      <c r="H77" s="301"/>
      <c r="I77" s="568" t="str">
        <f>IF(Beh60mP!$C63="","",Beh60mP!$Q63)</f>
        <v/>
      </c>
    </row>
    <row r="78" spans="1:9" ht="18" customHeight="1" x14ac:dyDescent="0.2">
      <c r="A78" s="261"/>
      <c r="B78" s="571" t="str">
        <f>IF(Beh60mP!$C64="","",Beh60mP!$X64)</f>
        <v/>
      </c>
      <c r="C78" s="285" t="str">
        <f>IF(Beh60mP!$C64="","",Beh60mP!$B64)</f>
        <v/>
      </c>
      <c r="D78" s="286" t="str">
        <f>IF(Beh60mP!$C64="","",Beh60mP!$C64)</f>
        <v/>
      </c>
      <c r="E78" s="287" t="str">
        <f>IF(Beh60mP!$C64="","",IF(Beh60mP!D64="","",Beh60mP!$D64))</f>
        <v/>
      </c>
      <c r="F78" s="291" t="str">
        <f>IF(Beh60mP!$C64="","",Beh60mP!$H64)</f>
        <v/>
      </c>
      <c r="G78" s="291" t="str">
        <f>IF(Beh60mP!$C64="","",Beh60mP!$N64)</f>
        <v/>
      </c>
      <c r="H78" s="291"/>
      <c r="I78" s="567" t="str">
        <f>IF(Beh60mP!$C64="","",Beh60mP!$Q64)</f>
        <v/>
      </c>
    </row>
    <row r="79" spans="1:9" ht="18" customHeight="1" x14ac:dyDescent="0.2">
      <c r="A79" s="261"/>
      <c r="B79" s="572" t="str">
        <f>IF(Beh60mP!$C65="","",Beh60mP!$X65)</f>
        <v/>
      </c>
      <c r="C79" s="295" t="str">
        <f>IF(Beh60mP!$C65="","",Beh60mP!$B65)</f>
        <v/>
      </c>
      <c r="D79" s="296" t="str">
        <f>IF(Beh60mP!$C65="","",Beh60mP!$C65)</f>
        <v/>
      </c>
      <c r="E79" s="297" t="str">
        <f>IF(Beh60mP!$C65="","",IF(Beh60mP!D65="","",Beh60mP!$D65))</f>
        <v/>
      </c>
      <c r="F79" s="301" t="str">
        <f>IF(Beh60mP!$C65="","",Beh60mP!$H65)</f>
        <v/>
      </c>
      <c r="G79" s="301" t="str">
        <f>IF(Beh60mP!$C65="","",Beh60mP!$N65)</f>
        <v/>
      </c>
      <c r="H79" s="301"/>
      <c r="I79" s="568" t="str">
        <f>IF(Beh60mP!$C65="","",Beh60mP!$Q65)</f>
        <v/>
      </c>
    </row>
    <row r="80" spans="1:9" ht="18" customHeight="1" x14ac:dyDescent="0.2">
      <c r="A80" s="261"/>
      <c r="B80" s="571" t="str">
        <f>IF(Beh60mP!$C66="","",Beh60mP!$X66)</f>
        <v/>
      </c>
      <c r="C80" s="285" t="str">
        <f>IF(Beh60mP!$C66="","",Beh60mP!$B66)</f>
        <v/>
      </c>
      <c r="D80" s="286" t="str">
        <f>IF(Beh60mP!$C66="","",Beh60mP!$C66)</f>
        <v/>
      </c>
      <c r="E80" s="287" t="str">
        <f>IF(Beh60mP!$C66="","",IF(Beh60mP!D66="","",Beh60mP!$D66))</f>
        <v/>
      </c>
      <c r="F80" s="291" t="str">
        <f>IF(Beh60mP!$C66="","",Beh60mP!$H66)</f>
        <v/>
      </c>
      <c r="G80" s="291" t="str">
        <f>IF(Beh60mP!$C66="","",Beh60mP!$N66)</f>
        <v/>
      </c>
      <c r="H80" s="291"/>
      <c r="I80" s="567" t="str">
        <f>IF(Beh60mP!$C66="","",Beh60mP!$Q66)</f>
        <v/>
      </c>
    </row>
    <row r="81" spans="1:10" ht="18" customHeight="1" x14ac:dyDescent="0.2">
      <c r="A81" s="261"/>
      <c r="B81" s="572" t="str">
        <f>IF(Beh60mP!$C67="","",Beh60mP!$X67)</f>
        <v/>
      </c>
      <c r="C81" s="295" t="str">
        <f>IF(Beh60mP!$C67="","",Beh60mP!$B67)</f>
        <v/>
      </c>
      <c r="D81" s="296" t="str">
        <f>IF(Beh60mP!$C67="","",Beh60mP!$C67)</f>
        <v/>
      </c>
      <c r="E81" s="297" t="str">
        <f>IF(Beh60mP!$C67="","",IF(Beh60mP!D67="","",Beh60mP!$D67))</f>
        <v/>
      </c>
      <c r="F81" s="301" t="str">
        <f>IF(Beh60mP!$C67="","",Beh60mP!$H67)</f>
        <v/>
      </c>
      <c r="G81" s="301" t="str">
        <f>IF(Beh60mP!$C67="","",Beh60mP!$N67)</f>
        <v/>
      </c>
      <c r="H81" s="301"/>
      <c r="I81" s="568" t="str">
        <f>IF(Beh60mP!$C67="","",Beh60mP!$Q67)</f>
        <v/>
      </c>
    </row>
    <row r="82" spans="1:10" ht="18" customHeight="1" thickBot="1" x14ac:dyDescent="0.25">
      <c r="A82" s="261"/>
      <c r="B82" s="573" t="str">
        <f>IF(Beh60mP!$C68="","",Beh60mP!$X68)</f>
        <v/>
      </c>
      <c r="C82" s="313" t="str">
        <f>IF(Beh60mP!$C68="","",Beh60mP!$B68)</f>
        <v/>
      </c>
      <c r="D82" s="314" t="str">
        <f>IF(Beh60mP!$C68="","",Beh60mP!$C68)</f>
        <v/>
      </c>
      <c r="E82" s="315" t="str">
        <f>IF(Beh60mP!$C68="","",IF(Beh60mP!D68="","",Beh60mP!$D68))</f>
        <v/>
      </c>
      <c r="F82" s="319" t="str">
        <f>IF(Beh60mP!$C68="","",Beh60mP!$H68)</f>
        <v/>
      </c>
      <c r="G82" s="319" t="str">
        <f>IF(Beh60mP!$C68="","",Beh60mP!$N68)</f>
        <v/>
      </c>
      <c r="H82" s="319"/>
      <c r="I82" s="569" t="str">
        <f>IF(Beh60mP!$C68="","",Beh60mP!$Q68)</f>
        <v/>
      </c>
    </row>
    <row r="83" spans="1:10" ht="26.25" x14ac:dyDescent="0.4">
      <c r="A83" s="261"/>
      <c r="B83" s="884" t="str">
        <f>B42</f>
        <v>Běh na 60m - výsledková listina</v>
      </c>
      <c r="C83" s="884"/>
      <c r="D83" s="884"/>
      <c r="E83" s="884"/>
      <c r="F83" s="884"/>
      <c r="G83" s="884"/>
      <c r="H83" s="884"/>
      <c r="I83" s="884"/>
      <c r="J83" s="262"/>
    </row>
    <row r="84" spans="1:10" ht="15" customHeight="1" x14ac:dyDescent="0.4">
      <c r="A84" s="261"/>
      <c r="B84" s="263"/>
      <c r="C84" s="263"/>
      <c r="D84" s="263"/>
      <c r="E84" s="263"/>
      <c r="F84" s="428"/>
      <c r="G84" s="428"/>
      <c r="H84" s="263"/>
    </row>
    <row r="85" spans="1:10" s="578" customFormat="1" ht="18" x14ac:dyDescent="0.25">
      <c r="A85" s="575"/>
      <c r="B85" s="880" t="str">
        <f>$B$3</f>
        <v>Obvodové kolo hry Plamen 2018/19</v>
      </c>
      <c r="C85" s="880"/>
      <c r="D85" s="880"/>
      <c r="E85" s="893" t="str">
        <f>$E$3</f>
        <v>43393, Ločenice</v>
      </c>
      <c r="F85" s="893"/>
      <c r="G85" s="893"/>
      <c r="H85" s="893"/>
      <c r="I85" s="893"/>
      <c r="J85" s="577"/>
    </row>
    <row r="86" spans="1:10" ht="15" customHeight="1" thickBot="1" x14ac:dyDescent="0.45">
      <c r="A86" s="261"/>
      <c r="B86" s="263"/>
      <c r="C86" s="263"/>
      <c r="D86" s="263"/>
      <c r="E86" s="263"/>
      <c r="F86" s="428"/>
      <c r="G86" s="428"/>
      <c r="H86" s="263"/>
    </row>
    <row r="87" spans="1:10" ht="20.100000000000001" customHeight="1" thickBot="1" x14ac:dyDescent="0.45">
      <c r="A87" s="261"/>
      <c r="B87" s="894" t="str">
        <f>'Start - podzim'!$N$2</f>
        <v>STARŠÍ</v>
      </c>
      <c r="C87" s="895"/>
      <c r="D87" s="263"/>
      <c r="E87" s="263"/>
      <c r="F87" s="428"/>
      <c r="G87" s="428"/>
      <c r="H87" s="263"/>
    </row>
    <row r="88" spans="1:10" s="272" customFormat="1" ht="18" customHeight="1" x14ac:dyDescent="0.2">
      <c r="A88" s="271"/>
      <c r="B88" s="889" t="s">
        <v>114</v>
      </c>
      <c r="C88" s="891" t="s">
        <v>126</v>
      </c>
      <c r="D88" s="887" t="s">
        <v>117</v>
      </c>
      <c r="E88" s="889" t="s">
        <v>119</v>
      </c>
      <c r="F88" s="885" t="s">
        <v>142</v>
      </c>
      <c r="G88" s="885" t="s">
        <v>143</v>
      </c>
      <c r="H88" s="361"/>
      <c r="I88" s="885" t="s">
        <v>125</v>
      </c>
    </row>
    <row r="89" spans="1:10" s="272" customFormat="1" ht="18" customHeight="1" thickBot="1" x14ac:dyDescent="0.25">
      <c r="A89" s="271"/>
      <c r="B89" s="890"/>
      <c r="C89" s="892"/>
      <c r="D89" s="888"/>
      <c r="E89" s="890"/>
      <c r="F89" s="886"/>
      <c r="G89" s="886"/>
      <c r="H89" s="362"/>
      <c r="I89" s="886"/>
    </row>
    <row r="90" spans="1:10" ht="18" customHeight="1" x14ac:dyDescent="0.2">
      <c r="A90" s="261"/>
      <c r="B90" s="570" t="str">
        <f>IF(Beh60mP!$C69="","",Beh60mP!$X69)</f>
        <v/>
      </c>
      <c r="C90" s="279" t="str">
        <f>IF(Beh60mP!$C69="","",Beh60mP!$B69)</f>
        <v/>
      </c>
      <c r="D90" s="280" t="str">
        <f>IF(Beh60mP!$C69="","",Beh60mP!$C69)</f>
        <v/>
      </c>
      <c r="E90" s="281" t="str">
        <f>IF(Beh60mP!$C69="","",IF(Beh60mP!D69="","",Beh60mP!$D69))</f>
        <v/>
      </c>
      <c r="F90" s="282" t="str">
        <f>IF(Beh60mP!$C69="","",Beh60mP!$H69)</f>
        <v/>
      </c>
      <c r="G90" s="282" t="str">
        <f>IF(Beh60mP!$C69="","",Beh60mP!$N69)</f>
        <v/>
      </c>
      <c r="H90" s="282"/>
      <c r="I90" s="566" t="str">
        <f>IF(Beh60mP!$C69="","",Beh60mP!$Q69)</f>
        <v/>
      </c>
    </row>
    <row r="91" spans="1:10" s="268" customFormat="1" ht="18" customHeight="1" x14ac:dyDescent="0.2">
      <c r="A91" s="264"/>
      <c r="B91" s="571" t="str">
        <f>IF(Beh60mP!$C70="","",Beh60mP!$X70)</f>
        <v/>
      </c>
      <c r="C91" s="285" t="str">
        <f>IF(Beh60mP!$C70="","",Beh60mP!$B70)</f>
        <v/>
      </c>
      <c r="D91" s="286" t="str">
        <f>IF(Beh60mP!$C70="","",Beh60mP!$C70)</f>
        <v/>
      </c>
      <c r="E91" s="287" t="str">
        <f>IF(Beh60mP!$C70="","",IF(Beh60mP!D70="","",Beh60mP!$D70))</f>
        <v/>
      </c>
      <c r="F91" s="291" t="str">
        <f>IF(Beh60mP!$C70="","",Beh60mP!$H70)</f>
        <v/>
      </c>
      <c r="G91" s="291" t="str">
        <f>IF(Beh60mP!$C70="","",Beh60mP!$N70)</f>
        <v/>
      </c>
      <c r="H91" s="291"/>
      <c r="I91" s="567" t="str">
        <f>IF(Beh60mP!$C70="","",Beh60mP!$Q70)</f>
        <v/>
      </c>
    </row>
    <row r="92" spans="1:10" s="268" customFormat="1" ht="18" customHeight="1" x14ac:dyDescent="0.2">
      <c r="A92" s="264"/>
      <c r="B92" s="572" t="str">
        <f>IF(Beh60mP!$C71="","",Beh60mP!$X71)</f>
        <v/>
      </c>
      <c r="C92" s="295" t="str">
        <f>IF(Beh60mP!$C71="","",Beh60mP!$B71)</f>
        <v/>
      </c>
      <c r="D92" s="296" t="str">
        <f>IF(Beh60mP!$C71="","",Beh60mP!$C71)</f>
        <v/>
      </c>
      <c r="E92" s="297" t="str">
        <f>IF(Beh60mP!$C71="","",IF(Beh60mP!D71="","",Beh60mP!$D71))</f>
        <v/>
      </c>
      <c r="F92" s="301" t="str">
        <f>IF(Beh60mP!$C71="","",Beh60mP!$H71)</f>
        <v/>
      </c>
      <c r="G92" s="301" t="str">
        <f>IF(Beh60mP!$C71="","",Beh60mP!$N71)</f>
        <v/>
      </c>
      <c r="H92" s="301"/>
      <c r="I92" s="568" t="str">
        <f>IF(Beh60mP!$C71="","",Beh60mP!$Q71)</f>
        <v/>
      </c>
    </row>
    <row r="93" spans="1:10" ht="18" customHeight="1" x14ac:dyDescent="0.2">
      <c r="A93" s="261"/>
      <c r="B93" s="571" t="str">
        <f>IF(Beh60mP!$C72="","",Beh60mP!$X72)</f>
        <v/>
      </c>
      <c r="C93" s="285" t="str">
        <f>IF(Beh60mP!$C72="","",Beh60mP!$B72)</f>
        <v/>
      </c>
      <c r="D93" s="286" t="str">
        <f>IF(Beh60mP!$C72="","",Beh60mP!$C72)</f>
        <v/>
      </c>
      <c r="E93" s="287" t="str">
        <f>IF(Beh60mP!$C72="","",IF(Beh60mP!D72="","",Beh60mP!$D72))</f>
        <v/>
      </c>
      <c r="F93" s="291" t="str">
        <f>IF(Beh60mP!$C72="","",Beh60mP!$H72)</f>
        <v/>
      </c>
      <c r="G93" s="291" t="str">
        <f>IF(Beh60mP!$C72="","",Beh60mP!$N72)</f>
        <v/>
      </c>
      <c r="H93" s="291"/>
      <c r="I93" s="567" t="str">
        <f>IF(Beh60mP!$C72="","",Beh60mP!$Q72)</f>
        <v/>
      </c>
    </row>
    <row r="94" spans="1:10" s="268" customFormat="1" ht="18" customHeight="1" x14ac:dyDescent="0.2">
      <c r="A94" s="264"/>
      <c r="B94" s="572" t="str">
        <f>IF(Beh60mP!$C73="","",Beh60mP!$X73)</f>
        <v/>
      </c>
      <c r="C94" s="295" t="str">
        <f>IF(Beh60mP!$C73="","",Beh60mP!$B73)</f>
        <v/>
      </c>
      <c r="D94" s="296" t="str">
        <f>IF(Beh60mP!$C73="","",Beh60mP!$C73)</f>
        <v/>
      </c>
      <c r="E94" s="297" t="str">
        <f>IF(Beh60mP!$C73="","",IF(Beh60mP!D73="","",Beh60mP!$D73))</f>
        <v/>
      </c>
      <c r="F94" s="301" t="str">
        <f>IF(Beh60mP!$C73="","",Beh60mP!$H73)</f>
        <v/>
      </c>
      <c r="G94" s="301" t="str">
        <f>IF(Beh60mP!$C73="","",Beh60mP!$N73)</f>
        <v/>
      </c>
      <c r="H94" s="301"/>
      <c r="I94" s="568" t="str">
        <f>IF(Beh60mP!$C73="","",Beh60mP!$Q73)</f>
        <v/>
      </c>
    </row>
    <row r="95" spans="1:10" s="268" customFormat="1" ht="18" customHeight="1" x14ac:dyDescent="0.2">
      <c r="A95" s="264"/>
      <c r="B95" s="571" t="str">
        <f>IF(Beh60mP!$C74="","",Beh60mP!$X74)</f>
        <v/>
      </c>
      <c r="C95" s="285" t="str">
        <f>IF(Beh60mP!$C74="","",Beh60mP!$B74)</f>
        <v/>
      </c>
      <c r="D95" s="286" t="str">
        <f>IF(Beh60mP!$C74="","",Beh60mP!$C74)</f>
        <v/>
      </c>
      <c r="E95" s="287" t="str">
        <f>IF(Beh60mP!$C74="","",IF(Beh60mP!D74="","",Beh60mP!$D74))</f>
        <v/>
      </c>
      <c r="F95" s="291" t="str">
        <f>IF(Beh60mP!$C74="","",Beh60mP!$H74)</f>
        <v/>
      </c>
      <c r="G95" s="291" t="str">
        <f>IF(Beh60mP!$C74="","",Beh60mP!$N74)</f>
        <v/>
      </c>
      <c r="H95" s="291"/>
      <c r="I95" s="567" t="str">
        <f>IF(Beh60mP!$C74="","",Beh60mP!$Q74)</f>
        <v/>
      </c>
    </row>
    <row r="96" spans="1:10" ht="18" customHeight="1" x14ac:dyDescent="0.2">
      <c r="A96" s="261"/>
      <c r="B96" s="572" t="str">
        <f>IF(Beh60mP!$C75="","",Beh60mP!$X75)</f>
        <v/>
      </c>
      <c r="C96" s="295" t="str">
        <f>IF(Beh60mP!$C75="","",Beh60mP!$B75)</f>
        <v/>
      </c>
      <c r="D96" s="296" t="str">
        <f>IF(Beh60mP!$C75="","",Beh60mP!$C75)</f>
        <v/>
      </c>
      <c r="E96" s="297" t="str">
        <f>IF(Beh60mP!$C75="","",IF(Beh60mP!D75="","",Beh60mP!$D75))</f>
        <v/>
      </c>
      <c r="F96" s="301" t="str">
        <f>IF(Beh60mP!$C75="","",Beh60mP!$H75)</f>
        <v/>
      </c>
      <c r="G96" s="301" t="str">
        <f>IF(Beh60mP!$C75="","",Beh60mP!$N75)</f>
        <v/>
      </c>
      <c r="H96" s="301"/>
      <c r="I96" s="568" t="str">
        <f>IF(Beh60mP!$C75="","",Beh60mP!$Q75)</f>
        <v/>
      </c>
    </row>
    <row r="97" spans="1:11" s="268" customFormat="1" ht="18" customHeight="1" x14ac:dyDescent="0.2">
      <c r="A97" s="264"/>
      <c r="B97" s="571" t="str">
        <f>IF(Beh60mP!$C76="","",Beh60mP!$X76)</f>
        <v/>
      </c>
      <c r="C97" s="285" t="str">
        <f>IF(Beh60mP!$C76="","",Beh60mP!$B76)</f>
        <v/>
      </c>
      <c r="D97" s="286" t="str">
        <f>IF(Beh60mP!$C76="","",Beh60mP!$C76)</f>
        <v/>
      </c>
      <c r="E97" s="287" t="str">
        <f>IF(Beh60mP!$C76="","",IF(Beh60mP!D76="","",Beh60mP!$D76))</f>
        <v/>
      </c>
      <c r="F97" s="291" t="str">
        <f>IF(Beh60mP!$C76="","",Beh60mP!$H76)</f>
        <v/>
      </c>
      <c r="G97" s="291" t="str">
        <f>IF(Beh60mP!$C76="","",Beh60mP!$N76)</f>
        <v/>
      </c>
      <c r="H97" s="291"/>
      <c r="I97" s="567" t="str">
        <f>IF(Beh60mP!$C76="","",Beh60mP!$Q76)</f>
        <v/>
      </c>
    </row>
    <row r="98" spans="1:11" s="268" customFormat="1" ht="18" customHeight="1" x14ac:dyDescent="0.2">
      <c r="A98" s="264"/>
      <c r="B98" s="572" t="str">
        <f>IF(Beh60mP!$C77="","",Beh60mP!$X77)</f>
        <v/>
      </c>
      <c r="C98" s="295" t="str">
        <f>IF(Beh60mP!$C77="","",Beh60mP!$B77)</f>
        <v/>
      </c>
      <c r="D98" s="296" t="str">
        <f>IF(Beh60mP!$C77="","",Beh60mP!$C77)</f>
        <v/>
      </c>
      <c r="E98" s="297" t="str">
        <f>IF(Beh60mP!$C77="","",IF(Beh60mP!D77="","",Beh60mP!$D77))</f>
        <v/>
      </c>
      <c r="F98" s="301" t="str">
        <f>IF(Beh60mP!$C77="","",Beh60mP!$H77)</f>
        <v/>
      </c>
      <c r="G98" s="301" t="str">
        <f>IF(Beh60mP!$C77="","",Beh60mP!$N77)</f>
        <v/>
      </c>
      <c r="H98" s="301"/>
      <c r="I98" s="568" t="str">
        <f>IF(Beh60mP!$C77="","",Beh60mP!$Q77)</f>
        <v/>
      </c>
    </row>
    <row r="99" spans="1:11" ht="18" customHeight="1" x14ac:dyDescent="0.2">
      <c r="A99" s="261"/>
      <c r="B99" s="571" t="str">
        <f>IF(Beh60mP!$C78="","",Beh60mP!$X78)</f>
        <v/>
      </c>
      <c r="C99" s="285" t="str">
        <f>IF(Beh60mP!$C78="","",Beh60mP!$B78)</f>
        <v/>
      </c>
      <c r="D99" s="286" t="str">
        <f>IF(Beh60mP!$C78="","",Beh60mP!$C78)</f>
        <v/>
      </c>
      <c r="E99" s="287" t="str">
        <f>IF(Beh60mP!$C78="","",IF(Beh60mP!D78="","",Beh60mP!$D78))</f>
        <v/>
      </c>
      <c r="F99" s="291" t="str">
        <f>IF(Beh60mP!$C78="","",Beh60mP!$H78)</f>
        <v/>
      </c>
      <c r="G99" s="291" t="str">
        <f>IF(Beh60mP!$C78="","",Beh60mP!$N78)</f>
        <v/>
      </c>
      <c r="H99" s="291"/>
      <c r="I99" s="567" t="str">
        <f>IF(Beh60mP!$C78="","",Beh60mP!$Q78)</f>
        <v/>
      </c>
    </row>
    <row r="100" spans="1:11" s="268" customFormat="1" ht="18" customHeight="1" x14ac:dyDescent="0.2">
      <c r="A100" s="264"/>
      <c r="B100" s="572" t="str">
        <f>IF(Beh60mP!$C79="","",Beh60mP!$X79)</f>
        <v/>
      </c>
      <c r="C100" s="295" t="str">
        <f>IF(Beh60mP!$C79="","",Beh60mP!$B79)</f>
        <v/>
      </c>
      <c r="D100" s="296" t="str">
        <f>IF(Beh60mP!$C79="","",Beh60mP!$C79)</f>
        <v/>
      </c>
      <c r="E100" s="297" t="str">
        <f>IF(Beh60mP!$C79="","",IF(Beh60mP!D79="","",Beh60mP!$D79))</f>
        <v/>
      </c>
      <c r="F100" s="301" t="str">
        <f>IF(Beh60mP!$C79="","",Beh60mP!$H79)</f>
        <v/>
      </c>
      <c r="G100" s="301" t="str">
        <f>IF(Beh60mP!$C79="","",Beh60mP!$N79)</f>
        <v/>
      </c>
      <c r="H100" s="301"/>
      <c r="I100" s="568" t="str">
        <f>IF(Beh60mP!$C79="","",Beh60mP!$Q79)</f>
        <v/>
      </c>
    </row>
    <row r="101" spans="1:11" s="268" customFormat="1" ht="18" customHeight="1" x14ac:dyDescent="0.2">
      <c r="A101" s="264"/>
      <c r="B101" s="571" t="str">
        <f>IF(Beh60mP!$C80="","",Beh60mP!$X80)</f>
        <v/>
      </c>
      <c r="C101" s="285" t="str">
        <f>IF(Beh60mP!$C80="","",Beh60mP!$B80)</f>
        <v/>
      </c>
      <c r="D101" s="286" t="str">
        <f>IF(Beh60mP!$C80="","",Beh60mP!$C80)</f>
        <v/>
      </c>
      <c r="E101" s="287" t="str">
        <f>IF(Beh60mP!$C80="","",IF(Beh60mP!D80="","",Beh60mP!$D80))</f>
        <v/>
      </c>
      <c r="F101" s="291" t="str">
        <f>IF(Beh60mP!$C80="","",Beh60mP!$H80)</f>
        <v/>
      </c>
      <c r="G101" s="291" t="str">
        <f>IF(Beh60mP!$C80="","",Beh60mP!$N80)</f>
        <v/>
      </c>
      <c r="H101" s="291"/>
      <c r="I101" s="567" t="str">
        <f>IF(Beh60mP!$C80="","",Beh60mP!$Q80)</f>
        <v/>
      </c>
    </row>
    <row r="102" spans="1:11" ht="18" customHeight="1" x14ac:dyDescent="0.2">
      <c r="A102" s="261"/>
      <c r="B102" s="572" t="str">
        <f>IF(Beh60mP!$C81="","",Beh60mP!$X81)</f>
        <v/>
      </c>
      <c r="C102" s="295" t="str">
        <f>IF(Beh60mP!$C81="","",Beh60mP!$B81)</f>
        <v/>
      </c>
      <c r="D102" s="296" t="str">
        <f>IF(Beh60mP!$C81="","",Beh60mP!$C81)</f>
        <v/>
      </c>
      <c r="E102" s="297" t="str">
        <f>IF(Beh60mP!$C81="","",IF(Beh60mP!D81="","",Beh60mP!$D81))</f>
        <v/>
      </c>
      <c r="F102" s="301" t="str">
        <f>IF(Beh60mP!$C81="","",Beh60mP!$H81)</f>
        <v/>
      </c>
      <c r="G102" s="301" t="str">
        <f>IF(Beh60mP!$C81="","",Beh60mP!$N81)</f>
        <v/>
      </c>
      <c r="H102" s="301"/>
      <c r="I102" s="568" t="str">
        <f>IF(Beh60mP!$C81="","",Beh60mP!$Q81)</f>
        <v/>
      </c>
    </row>
    <row r="103" spans="1:11" s="268" customFormat="1" ht="18" customHeight="1" x14ac:dyDescent="0.2">
      <c r="A103" s="264"/>
      <c r="B103" s="571" t="str">
        <f>IF(Beh60mP!$C82="","",Beh60mP!$X82)</f>
        <v/>
      </c>
      <c r="C103" s="285" t="str">
        <f>IF(Beh60mP!$C82="","",Beh60mP!$B82)</f>
        <v/>
      </c>
      <c r="D103" s="286" t="str">
        <f>IF(Beh60mP!$C82="","",Beh60mP!$C82)</f>
        <v/>
      </c>
      <c r="E103" s="287" t="str">
        <f>IF(Beh60mP!$C82="","",IF(Beh60mP!D82="","",Beh60mP!$D82))</f>
        <v/>
      </c>
      <c r="F103" s="291" t="str">
        <f>IF(Beh60mP!$C82="","",Beh60mP!$H82)</f>
        <v/>
      </c>
      <c r="G103" s="291" t="str">
        <f>IF(Beh60mP!$C82="","",Beh60mP!$N82)</f>
        <v/>
      </c>
      <c r="H103" s="291"/>
      <c r="I103" s="567" t="str">
        <f>IF(Beh60mP!$C82="","",Beh60mP!$Q82)</f>
        <v/>
      </c>
      <c r="K103" s="302"/>
    </row>
    <row r="104" spans="1:11" s="268" customFormat="1" ht="18" customHeight="1" x14ac:dyDescent="0.2">
      <c r="A104" s="264"/>
      <c r="B104" s="572" t="str">
        <f>IF(Beh60mP!$C83="","",Beh60mP!$X83)</f>
        <v/>
      </c>
      <c r="C104" s="295" t="str">
        <f>IF(Beh60mP!$C83="","",Beh60mP!$B83)</f>
        <v/>
      </c>
      <c r="D104" s="296" t="str">
        <f>IF(Beh60mP!$C83="","",Beh60mP!$C83)</f>
        <v/>
      </c>
      <c r="E104" s="297" t="str">
        <f>IF(Beh60mP!$C83="","",IF(Beh60mP!D83="","",Beh60mP!$D83))</f>
        <v/>
      </c>
      <c r="F104" s="301" t="str">
        <f>IF(Beh60mP!$C83="","",Beh60mP!$H83)</f>
        <v/>
      </c>
      <c r="G104" s="301" t="str">
        <f>IF(Beh60mP!$C83="","",Beh60mP!$N83)</f>
        <v/>
      </c>
      <c r="H104" s="301"/>
      <c r="I104" s="568" t="str">
        <f>IF(Beh60mP!$C83="","",Beh60mP!$Q83)</f>
        <v/>
      </c>
    </row>
    <row r="105" spans="1:11" ht="18" customHeight="1" x14ac:dyDescent="0.2">
      <c r="A105" s="261"/>
      <c r="B105" s="571" t="str">
        <f>IF(Beh60mP!$C84="","",Beh60mP!$X84)</f>
        <v/>
      </c>
      <c r="C105" s="285" t="str">
        <f>IF(Beh60mP!$C84="","",Beh60mP!$B84)</f>
        <v/>
      </c>
      <c r="D105" s="286" t="str">
        <f>IF(Beh60mP!$C84="","",Beh60mP!$C84)</f>
        <v/>
      </c>
      <c r="E105" s="287" t="str">
        <f>IF(Beh60mP!$C84="","",IF(Beh60mP!D84="","",Beh60mP!$D84))</f>
        <v/>
      </c>
      <c r="F105" s="291" t="str">
        <f>IF(Beh60mP!$C84="","",Beh60mP!$H84)</f>
        <v/>
      </c>
      <c r="G105" s="291" t="str">
        <f>IF(Beh60mP!$C84="","",Beh60mP!$N84)</f>
        <v/>
      </c>
      <c r="H105" s="291"/>
      <c r="I105" s="567" t="str">
        <f>IF(Beh60mP!$C84="","",Beh60mP!$Q84)</f>
        <v/>
      </c>
    </row>
    <row r="106" spans="1:11" ht="18" customHeight="1" x14ac:dyDescent="0.2">
      <c r="A106" s="261"/>
      <c r="B106" s="572" t="str">
        <f>IF(Beh60mP!$C85="","",Beh60mP!$X85)</f>
        <v/>
      </c>
      <c r="C106" s="295" t="str">
        <f>IF(Beh60mP!$C85="","",Beh60mP!$B85)</f>
        <v/>
      </c>
      <c r="D106" s="296" t="str">
        <f>IF(Beh60mP!$C85="","",Beh60mP!$C85)</f>
        <v/>
      </c>
      <c r="E106" s="297" t="str">
        <f>IF(Beh60mP!$C85="","",IF(Beh60mP!D85="","",Beh60mP!$D85))</f>
        <v/>
      </c>
      <c r="F106" s="301" t="str">
        <f>IF(Beh60mP!$C85="","",Beh60mP!$H85)</f>
        <v/>
      </c>
      <c r="G106" s="301" t="str">
        <f>IF(Beh60mP!$C85="","",Beh60mP!$N85)</f>
        <v/>
      </c>
      <c r="H106" s="301"/>
      <c r="I106" s="568" t="str">
        <f>IF(Beh60mP!$C85="","",Beh60mP!$Q85)</f>
        <v/>
      </c>
    </row>
    <row r="107" spans="1:11" ht="18" customHeight="1" x14ac:dyDescent="0.2">
      <c r="A107" s="261"/>
      <c r="B107" s="571" t="str">
        <f>IF(Beh60mP!$C86="","",Beh60mP!$X86)</f>
        <v/>
      </c>
      <c r="C107" s="285" t="str">
        <f>IF(Beh60mP!$C86="","",Beh60mP!$B86)</f>
        <v/>
      </c>
      <c r="D107" s="286" t="str">
        <f>IF(Beh60mP!$C86="","",Beh60mP!$C86)</f>
        <v/>
      </c>
      <c r="E107" s="287" t="str">
        <f>IF(Beh60mP!$C86="","",IF(Beh60mP!D86="","",Beh60mP!$D86))</f>
        <v/>
      </c>
      <c r="F107" s="291" t="str">
        <f>IF(Beh60mP!$C86="","",Beh60mP!$H86)</f>
        <v/>
      </c>
      <c r="G107" s="291" t="str">
        <f>IF(Beh60mP!$C86="","",Beh60mP!$N86)</f>
        <v/>
      </c>
      <c r="H107" s="291"/>
      <c r="I107" s="567" t="str">
        <f>IF(Beh60mP!$C86="","",Beh60mP!$Q86)</f>
        <v/>
      </c>
    </row>
    <row r="108" spans="1:11" ht="18" customHeight="1" x14ac:dyDescent="0.2">
      <c r="A108" s="261"/>
      <c r="B108" s="572" t="str">
        <f>IF(Beh60mP!$C87="","",Beh60mP!$X87)</f>
        <v/>
      </c>
      <c r="C108" s="295" t="str">
        <f>IF(Beh60mP!$C87="","",Beh60mP!$B87)</f>
        <v/>
      </c>
      <c r="D108" s="296" t="str">
        <f>IF(Beh60mP!$C87="","",Beh60mP!$C87)</f>
        <v/>
      </c>
      <c r="E108" s="297" t="str">
        <f>IF(Beh60mP!$C87="","",IF(Beh60mP!D87="","",Beh60mP!$D87))</f>
        <v/>
      </c>
      <c r="F108" s="301" t="str">
        <f>IF(Beh60mP!$C87="","",Beh60mP!$H87)</f>
        <v/>
      </c>
      <c r="G108" s="301" t="str">
        <f>IF(Beh60mP!$C87="","",Beh60mP!$N87)</f>
        <v/>
      </c>
      <c r="H108" s="301"/>
      <c r="I108" s="568" t="str">
        <f>IF(Beh60mP!$C87="","",Beh60mP!$Q87)</f>
        <v/>
      </c>
    </row>
    <row r="109" spans="1:11" ht="18" customHeight="1" x14ac:dyDescent="0.2">
      <c r="A109" s="261"/>
      <c r="B109" s="571" t="str">
        <f>IF(Beh60mP!$C88="","",Beh60mP!$X88)</f>
        <v/>
      </c>
      <c r="C109" s="285" t="str">
        <f>IF(Beh60mP!$C88="","",Beh60mP!$B88)</f>
        <v/>
      </c>
      <c r="D109" s="286" t="str">
        <f>IF(Beh60mP!$C88="","",Beh60mP!$C88)</f>
        <v/>
      </c>
      <c r="E109" s="287" t="str">
        <f>IF(Beh60mP!$C88="","",IF(Beh60mP!D88="","",Beh60mP!$D88))</f>
        <v/>
      </c>
      <c r="F109" s="291" t="str">
        <f>IF(Beh60mP!$C88="","",Beh60mP!$H88)</f>
        <v/>
      </c>
      <c r="G109" s="291" t="str">
        <f>IF(Beh60mP!$C88="","",Beh60mP!$N88)</f>
        <v/>
      </c>
      <c r="H109" s="291"/>
      <c r="I109" s="567" t="str">
        <f>IF(Beh60mP!$C88="","",Beh60mP!$Q88)</f>
        <v/>
      </c>
    </row>
    <row r="110" spans="1:11" ht="18" customHeight="1" x14ac:dyDescent="0.2">
      <c r="A110" s="261"/>
      <c r="B110" s="572" t="str">
        <f>IF(Beh60mP!$C89="","",Beh60mP!$X89)</f>
        <v/>
      </c>
      <c r="C110" s="295" t="str">
        <f>IF(Beh60mP!$C89="","",Beh60mP!$B89)</f>
        <v/>
      </c>
      <c r="D110" s="296" t="str">
        <f>IF(Beh60mP!$C89="","",Beh60mP!$C89)</f>
        <v/>
      </c>
      <c r="E110" s="297" t="str">
        <f>IF(Beh60mP!$C89="","",IF(Beh60mP!D89="","",Beh60mP!$D89))</f>
        <v/>
      </c>
      <c r="F110" s="301" t="str">
        <f>IF(Beh60mP!$C89="","",Beh60mP!$H89)</f>
        <v/>
      </c>
      <c r="G110" s="301" t="str">
        <f>IF(Beh60mP!$C89="","",Beh60mP!$N89)</f>
        <v/>
      </c>
      <c r="H110" s="301"/>
      <c r="I110" s="568" t="str">
        <f>IF(Beh60mP!$C89="","",Beh60mP!$Q89)</f>
        <v/>
      </c>
    </row>
    <row r="111" spans="1:11" ht="18" customHeight="1" x14ac:dyDescent="0.2">
      <c r="A111" s="261"/>
      <c r="B111" s="571" t="str">
        <f>IF(Beh60mP!$C90="","",Beh60mP!$X90)</f>
        <v/>
      </c>
      <c r="C111" s="285" t="str">
        <f>IF(Beh60mP!$C90="","",Beh60mP!$B90)</f>
        <v/>
      </c>
      <c r="D111" s="286" t="str">
        <f>IF(Beh60mP!$C90="","",Beh60mP!$C90)</f>
        <v/>
      </c>
      <c r="E111" s="287" t="str">
        <f>IF(Beh60mP!$C90="","",IF(Beh60mP!D90="","",Beh60mP!$D90))</f>
        <v/>
      </c>
      <c r="F111" s="291" t="str">
        <f>IF(Beh60mP!$C90="","",Beh60mP!$H90)</f>
        <v/>
      </c>
      <c r="G111" s="291" t="str">
        <f>IF(Beh60mP!$C90="","",Beh60mP!$N90)</f>
        <v/>
      </c>
      <c r="H111" s="291"/>
      <c r="I111" s="567" t="str">
        <f>IF(Beh60mP!$C90="","",Beh60mP!$Q90)</f>
        <v/>
      </c>
    </row>
    <row r="112" spans="1:11" ht="18" customHeight="1" x14ac:dyDescent="0.2">
      <c r="A112" s="261"/>
      <c r="B112" s="572" t="str">
        <f>IF(Beh60mP!$C91="","",Beh60mP!$X91)</f>
        <v/>
      </c>
      <c r="C112" s="295" t="str">
        <f>IF(Beh60mP!$C91="","",Beh60mP!$B91)</f>
        <v/>
      </c>
      <c r="D112" s="296" t="str">
        <f>IF(Beh60mP!$C91="","",Beh60mP!$C91)</f>
        <v/>
      </c>
      <c r="E112" s="297" t="str">
        <f>IF(Beh60mP!$C91="","",IF(Beh60mP!D91="","",Beh60mP!$D91))</f>
        <v/>
      </c>
      <c r="F112" s="301" t="str">
        <f>IF(Beh60mP!$C91="","",Beh60mP!$H91)</f>
        <v/>
      </c>
      <c r="G112" s="301" t="str">
        <f>IF(Beh60mP!$C91="","",Beh60mP!$N91)</f>
        <v/>
      </c>
      <c r="H112" s="301"/>
      <c r="I112" s="568" t="str">
        <f>IF(Beh60mP!$C91="","",Beh60mP!$Q91)</f>
        <v/>
      </c>
    </row>
    <row r="113" spans="1:9" ht="18" customHeight="1" x14ac:dyDescent="0.2">
      <c r="A113" s="261"/>
      <c r="B113" s="571" t="str">
        <f>IF(Beh60mP!$C92="","",Beh60mP!$X92)</f>
        <v/>
      </c>
      <c r="C113" s="285" t="str">
        <f>IF(Beh60mP!$C92="","",Beh60mP!$B92)</f>
        <v/>
      </c>
      <c r="D113" s="286" t="str">
        <f>IF(Beh60mP!$C92="","",Beh60mP!$C92)</f>
        <v/>
      </c>
      <c r="E113" s="287" t="str">
        <f>IF(Beh60mP!$C92="","",IF(Beh60mP!D92="","",Beh60mP!$D92))</f>
        <v/>
      </c>
      <c r="F113" s="291" t="str">
        <f>IF(Beh60mP!$C92="","",Beh60mP!$H92)</f>
        <v/>
      </c>
      <c r="G113" s="291" t="str">
        <f>IF(Beh60mP!$C92="","",Beh60mP!$N92)</f>
        <v/>
      </c>
      <c r="H113" s="291"/>
      <c r="I113" s="567" t="str">
        <f>IF(Beh60mP!$C92="","",Beh60mP!$Q92)</f>
        <v/>
      </c>
    </row>
    <row r="114" spans="1:9" ht="18" customHeight="1" x14ac:dyDescent="0.2">
      <c r="A114" s="261"/>
      <c r="B114" s="572" t="str">
        <f>IF(Beh60mP!$C93="","",Beh60mP!$X93)</f>
        <v/>
      </c>
      <c r="C114" s="295" t="str">
        <f>IF(Beh60mP!$C93="","",Beh60mP!$B93)</f>
        <v/>
      </c>
      <c r="D114" s="296" t="str">
        <f>IF(Beh60mP!$C93="","",Beh60mP!$C93)</f>
        <v/>
      </c>
      <c r="E114" s="297" t="str">
        <f>IF(Beh60mP!$C93="","",IF(Beh60mP!D93="","",Beh60mP!$D93))</f>
        <v/>
      </c>
      <c r="F114" s="301" t="str">
        <f>IF(Beh60mP!$C93="","",Beh60mP!$H93)</f>
        <v/>
      </c>
      <c r="G114" s="301" t="str">
        <f>IF(Beh60mP!$C93="","",Beh60mP!$N93)</f>
        <v/>
      </c>
      <c r="H114" s="301"/>
      <c r="I114" s="568" t="str">
        <f>IF(Beh60mP!$C93="","",Beh60mP!$Q93)</f>
        <v/>
      </c>
    </row>
    <row r="115" spans="1:9" ht="18" customHeight="1" x14ac:dyDescent="0.2">
      <c r="A115" s="261"/>
      <c r="B115" s="571" t="str">
        <f>IF(Beh60mP!$C94="","",Beh60mP!$X94)</f>
        <v/>
      </c>
      <c r="C115" s="285" t="str">
        <f>IF(Beh60mP!$C94="","",Beh60mP!$B94)</f>
        <v/>
      </c>
      <c r="D115" s="286" t="str">
        <f>IF(Beh60mP!$C94="","",Beh60mP!$C94)</f>
        <v/>
      </c>
      <c r="E115" s="287" t="str">
        <f>IF(Beh60mP!$C94="","",IF(Beh60mP!D94="","",Beh60mP!$D94))</f>
        <v/>
      </c>
      <c r="F115" s="291" t="str">
        <f>IF(Beh60mP!$C94="","",Beh60mP!$H94)</f>
        <v/>
      </c>
      <c r="G115" s="291" t="str">
        <f>IF(Beh60mP!$C94="","",Beh60mP!$N94)</f>
        <v/>
      </c>
      <c r="H115" s="291"/>
      <c r="I115" s="567" t="str">
        <f>IF(Beh60mP!$C94="","",Beh60mP!$Q94)</f>
        <v/>
      </c>
    </row>
    <row r="116" spans="1:9" ht="18" customHeight="1" x14ac:dyDescent="0.2">
      <c r="A116" s="261"/>
      <c r="B116" s="572" t="str">
        <f>IF(Beh60mP!$C95="","",Beh60mP!$X95)</f>
        <v/>
      </c>
      <c r="C116" s="295" t="str">
        <f>IF(Beh60mP!$C95="","",Beh60mP!$B95)</f>
        <v/>
      </c>
      <c r="D116" s="296" t="str">
        <f>IF(Beh60mP!$C95="","",Beh60mP!$C95)</f>
        <v/>
      </c>
      <c r="E116" s="297" t="str">
        <f>IF(Beh60mP!$C95="","",IF(Beh60mP!D95="","",Beh60mP!$D95))</f>
        <v/>
      </c>
      <c r="F116" s="301" t="str">
        <f>IF(Beh60mP!$C95="","",Beh60mP!$H95)</f>
        <v/>
      </c>
      <c r="G116" s="301" t="str">
        <f>IF(Beh60mP!$C95="","",Beh60mP!$N95)</f>
        <v/>
      </c>
      <c r="H116" s="301"/>
      <c r="I116" s="568" t="str">
        <f>IF(Beh60mP!$C95="","",Beh60mP!$Q95)</f>
        <v/>
      </c>
    </row>
    <row r="117" spans="1:9" ht="18" customHeight="1" x14ac:dyDescent="0.2">
      <c r="A117" s="261"/>
      <c r="B117" s="571" t="str">
        <f>IF(Beh60mP!$C96="","",Beh60mP!$X96)</f>
        <v/>
      </c>
      <c r="C117" s="285" t="str">
        <f>IF(Beh60mP!$C96="","",Beh60mP!$B96)</f>
        <v/>
      </c>
      <c r="D117" s="286" t="str">
        <f>IF(Beh60mP!$C96="","",Beh60mP!$C96)</f>
        <v/>
      </c>
      <c r="E117" s="287" t="str">
        <f>IF(Beh60mP!$C96="","",IF(Beh60mP!D96="","",Beh60mP!$D96))</f>
        <v/>
      </c>
      <c r="F117" s="291" t="str">
        <f>IF(Beh60mP!$C96="","",Beh60mP!$H96)</f>
        <v/>
      </c>
      <c r="G117" s="291" t="str">
        <f>IF(Beh60mP!$C96="","",Beh60mP!$N96)</f>
        <v/>
      </c>
      <c r="H117" s="291"/>
      <c r="I117" s="567" t="str">
        <f>IF(Beh60mP!$C96="","",Beh60mP!$Q96)</f>
        <v/>
      </c>
    </row>
    <row r="118" spans="1:9" ht="18" customHeight="1" x14ac:dyDescent="0.2">
      <c r="A118" s="261"/>
      <c r="B118" s="572" t="str">
        <f>IF(Beh60mP!$C97="","",Beh60mP!$X97)</f>
        <v/>
      </c>
      <c r="C118" s="295" t="str">
        <f>IF(Beh60mP!$C97="","",Beh60mP!$B97)</f>
        <v/>
      </c>
      <c r="D118" s="296" t="str">
        <f>IF(Beh60mP!$C97="","",Beh60mP!$C97)</f>
        <v/>
      </c>
      <c r="E118" s="297" t="str">
        <f>IF(Beh60mP!$C97="","",IF(Beh60mP!D97="","",Beh60mP!$D97))</f>
        <v/>
      </c>
      <c r="F118" s="301" t="str">
        <f>IF(Beh60mP!$C97="","",Beh60mP!$H97)</f>
        <v/>
      </c>
      <c r="G118" s="301" t="str">
        <f>IF(Beh60mP!$C97="","",Beh60mP!$N97)</f>
        <v/>
      </c>
      <c r="H118" s="301"/>
      <c r="I118" s="568" t="str">
        <f>IF(Beh60mP!$C97="","",Beh60mP!$Q97)</f>
        <v/>
      </c>
    </row>
    <row r="119" spans="1:9" ht="18" customHeight="1" x14ac:dyDescent="0.2">
      <c r="A119" s="261"/>
      <c r="B119" s="571" t="str">
        <f>IF(Beh60mP!$C98="","",Beh60mP!$X98)</f>
        <v/>
      </c>
      <c r="C119" s="285" t="str">
        <f>IF(Beh60mP!$C98="","",Beh60mP!$B98)</f>
        <v/>
      </c>
      <c r="D119" s="286" t="str">
        <f>IF(Beh60mP!$C98="","",Beh60mP!$C98)</f>
        <v/>
      </c>
      <c r="E119" s="287" t="str">
        <f>IF(Beh60mP!$C98="","",IF(Beh60mP!D98="","",Beh60mP!$D98))</f>
        <v/>
      </c>
      <c r="F119" s="291" t="str">
        <f>IF(Beh60mP!$C98="","",Beh60mP!$H98)</f>
        <v/>
      </c>
      <c r="G119" s="291" t="str">
        <f>IF(Beh60mP!$C98="","",Beh60mP!$N98)</f>
        <v/>
      </c>
      <c r="H119" s="291"/>
      <c r="I119" s="567" t="str">
        <f>IF(Beh60mP!$C98="","",Beh60mP!$Q98)</f>
        <v/>
      </c>
    </row>
    <row r="120" spans="1:9" ht="18" customHeight="1" x14ac:dyDescent="0.2">
      <c r="A120" s="261"/>
      <c r="B120" s="572" t="str">
        <f>IF(Beh60mP!$C99="","",Beh60mP!$X99)</f>
        <v/>
      </c>
      <c r="C120" s="295" t="str">
        <f>IF(Beh60mP!$C99="","",Beh60mP!$B99)</f>
        <v/>
      </c>
      <c r="D120" s="296" t="str">
        <f>IF(Beh60mP!$C99="","",Beh60mP!$C99)</f>
        <v/>
      </c>
      <c r="E120" s="297" t="str">
        <f>IF(Beh60mP!$C99="","",IF(Beh60mP!D99="","",Beh60mP!$D99))</f>
        <v/>
      </c>
      <c r="F120" s="301" t="str">
        <f>IF(Beh60mP!$C99="","",Beh60mP!$H99)</f>
        <v/>
      </c>
      <c r="G120" s="301" t="str">
        <f>IF(Beh60mP!$C99="","",Beh60mP!$N99)</f>
        <v/>
      </c>
      <c r="H120" s="301"/>
      <c r="I120" s="568" t="str">
        <f>IF(Beh60mP!$C99="","",Beh60mP!$Q99)</f>
        <v/>
      </c>
    </row>
    <row r="121" spans="1:9" ht="18" customHeight="1" x14ac:dyDescent="0.2">
      <c r="A121" s="261"/>
      <c r="B121" s="571" t="str">
        <f>IF(Beh60mP!$C100="","",Beh60mP!$X100)</f>
        <v/>
      </c>
      <c r="C121" s="285" t="str">
        <f>IF(Beh60mP!$C100="","",Beh60mP!$B100)</f>
        <v/>
      </c>
      <c r="D121" s="286" t="str">
        <f>IF(Beh60mP!$C100="","",Beh60mP!$C100)</f>
        <v/>
      </c>
      <c r="E121" s="287" t="str">
        <f>IF(Beh60mP!$C100="","",IF(Beh60mP!D100="","",Beh60mP!$D100))</f>
        <v/>
      </c>
      <c r="F121" s="291" t="str">
        <f>IF(Beh60mP!$C100="","",Beh60mP!$H100)</f>
        <v/>
      </c>
      <c r="G121" s="291" t="str">
        <f>IF(Beh60mP!$C100="","",Beh60mP!$N100)</f>
        <v/>
      </c>
      <c r="H121" s="291"/>
      <c r="I121" s="567" t="str">
        <f>IF(Beh60mP!$C100="","",Beh60mP!$Q100)</f>
        <v/>
      </c>
    </row>
    <row r="122" spans="1:9" ht="18" customHeight="1" x14ac:dyDescent="0.2">
      <c r="A122" s="261"/>
      <c r="B122" s="572" t="str">
        <f>IF(Beh60mP!$C101="","",Beh60mP!$X101)</f>
        <v/>
      </c>
      <c r="C122" s="295" t="str">
        <f>IF(Beh60mP!$C101="","",Beh60mP!$B101)</f>
        <v/>
      </c>
      <c r="D122" s="296" t="str">
        <f>IF(Beh60mP!$C101="","",Beh60mP!$C101)</f>
        <v/>
      </c>
      <c r="E122" s="297" t="str">
        <f>IF(Beh60mP!$C101="","",IF(Beh60mP!D101="","",Beh60mP!$D101))</f>
        <v/>
      </c>
      <c r="F122" s="301" t="str">
        <f>IF(Beh60mP!$C101="","",Beh60mP!$H101)</f>
        <v/>
      </c>
      <c r="G122" s="301" t="str">
        <f>IF(Beh60mP!$C101="","",Beh60mP!$N101)</f>
        <v/>
      </c>
      <c r="H122" s="301"/>
      <c r="I122" s="568" t="str">
        <f>IF(Beh60mP!$C101="","",Beh60mP!$Q101)</f>
        <v/>
      </c>
    </row>
    <row r="123" spans="1:9" ht="18" customHeight="1" thickBot="1" x14ac:dyDescent="0.25">
      <c r="A123" s="261"/>
      <c r="B123" s="573" t="str">
        <f>IF(Beh60mP!$C102="","",Beh60mP!$X102)</f>
        <v/>
      </c>
      <c r="C123" s="313" t="str">
        <f>IF(Beh60mP!$C102="","",Beh60mP!$B102)</f>
        <v/>
      </c>
      <c r="D123" s="314" t="str">
        <f>IF(Beh60mP!$C102="","",Beh60mP!$C102)</f>
        <v/>
      </c>
      <c r="E123" s="315" t="str">
        <f>IF(Beh60mP!$C102="","",IF(Beh60mP!D102="","",Beh60mP!$D102))</f>
        <v/>
      </c>
      <c r="F123" s="319" t="str">
        <f>IF(Beh60mP!$C102="","",Beh60mP!$H102)</f>
        <v/>
      </c>
      <c r="G123" s="319" t="str">
        <f>IF(Beh60mP!$C102="","",Beh60mP!$N102)</f>
        <v/>
      </c>
      <c r="H123" s="319"/>
      <c r="I123" s="569" t="str">
        <f>IF(Beh60mP!$C102="","",Beh60mP!$Q102)</f>
        <v/>
      </c>
    </row>
  </sheetData>
  <sheetProtection sheet="1" objects="1" scenarios="1"/>
  <mergeCells count="33">
    <mergeCell ref="B1:I1"/>
    <mergeCell ref="F6:F7"/>
    <mergeCell ref="G6:G7"/>
    <mergeCell ref="I6:I7"/>
    <mergeCell ref="E6:E7"/>
    <mergeCell ref="B5:C5"/>
    <mergeCell ref="D6:D7"/>
    <mergeCell ref="C6:C7"/>
    <mergeCell ref="B6:B7"/>
    <mergeCell ref="B3:D3"/>
    <mergeCell ref="E3:I3"/>
    <mergeCell ref="B88:B89"/>
    <mergeCell ref="C88:C89"/>
    <mergeCell ref="D88:D89"/>
    <mergeCell ref="E44:I44"/>
    <mergeCell ref="B85:D85"/>
    <mergeCell ref="E85:I85"/>
    <mergeCell ref="E47:E48"/>
    <mergeCell ref="I47:I48"/>
    <mergeCell ref="B46:C46"/>
    <mergeCell ref="B47:B48"/>
    <mergeCell ref="C47:C48"/>
    <mergeCell ref="E88:E89"/>
    <mergeCell ref="F88:F89"/>
    <mergeCell ref="G88:G89"/>
    <mergeCell ref="I88:I89"/>
    <mergeCell ref="B87:C87"/>
    <mergeCell ref="B83:I83"/>
    <mergeCell ref="F47:F48"/>
    <mergeCell ref="G47:G48"/>
    <mergeCell ref="D47:D48"/>
    <mergeCell ref="B42:I42"/>
    <mergeCell ref="B44:D44"/>
  </mergeCells>
  <phoneticPr fontId="0" type="noConversion"/>
  <printOptions horizontalCentered="1"/>
  <pageMargins left="0" right="0" top="0.59055118110236227" bottom="0.59055118110236227" header="0.19685039370078741" footer="0.19685039370078741"/>
  <pageSetup paperSize="9" scale="99" orientation="portrait" horizontalDpi="300" verticalDpi="300" r:id="rId1"/>
  <headerFooter alignWithMargins="0">
    <oddHeader>&amp;CProgram pro zpracování výsledků - hra PLAMEN</oddHeader>
    <oddFooter>&amp;LAutor programu: Ing. Milan Hoffmann&amp;CStránka &amp;P&amp;ROprávněný uživatel - SH ČMS</oddFooter>
  </headerFooter>
  <rowBreaks count="2" manualBreakCount="2">
    <brk id="41" max="16383" man="1"/>
    <brk id="8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3">
    <pageSetUpPr autoPageBreaks="0"/>
  </sheetPr>
  <dimension ref="A1:AF100"/>
  <sheetViews>
    <sheetView showGridLines="0" showRowColHeaders="0" workbookViewId="0"/>
  </sheetViews>
  <sheetFormatPr defaultColWidth="5.5703125" defaultRowHeight="12.75" x14ac:dyDescent="0.2"/>
  <cols>
    <col min="1" max="1" width="1.7109375" style="405" customWidth="1"/>
    <col min="2" max="2" width="5" style="324" customWidth="1"/>
    <col min="3" max="3" width="16.7109375" style="325" customWidth="1"/>
    <col min="4" max="4" width="15.7109375" style="324" customWidth="1"/>
    <col min="5" max="8" width="5.7109375" style="324" customWidth="1"/>
    <col min="9" max="9" width="4.7109375" style="340" customWidth="1"/>
    <col min="10" max="10" width="0.85546875" style="266" customWidth="1"/>
    <col min="11" max="14" width="5.7109375" style="324" customWidth="1"/>
    <col min="15" max="15" width="4.7109375" style="340" customWidth="1"/>
    <col min="16" max="16" width="0.85546875" style="268" customWidth="1"/>
    <col min="17" max="17" width="5.7109375" style="269" customWidth="1"/>
    <col min="18" max="18" width="0.85546875" style="268" customWidth="1"/>
    <col min="19" max="19" width="4.7109375" style="270" customWidth="1"/>
    <col min="20" max="20" width="1.7109375" style="268" customWidth="1"/>
    <col min="21" max="21" width="4.7109375" style="270" customWidth="1"/>
    <col min="22" max="22" width="1.7109375" style="268" customWidth="1"/>
    <col min="23" max="23" width="7.5703125" style="269" customWidth="1"/>
    <col min="24" max="30" width="5.5703125" style="266" customWidth="1"/>
    <col min="31" max="32" width="6.5703125" style="266" customWidth="1"/>
    <col min="33" max="16384" width="5.5703125" style="266"/>
  </cols>
  <sheetData>
    <row r="1" spans="1:32" ht="18" customHeight="1" x14ac:dyDescent="0.2">
      <c r="A1" s="403"/>
      <c r="B1" s="599">
        <v>1</v>
      </c>
      <c r="C1" s="600"/>
      <c r="D1" s="601"/>
      <c r="E1" s="602"/>
      <c r="F1" s="603"/>
      <c r="G1" s="604"/>
      <c r="H1" s="605" t="s">
        <v>29</v>
      </c>
      <c r="I1" s="606">
        <v>1</v>
      </c>
      <c r="J1" s="607"/>
      <c r="K1" s="602"/>
      <c r="L1" s="603"/>
      <c r="M1" s="604"/>
      <c r="N1" s="605" t="s">
        <v>29</v>
      </c>
      <c r="O1" s="608">
        <v>2</v>
      </c>
      <c r="P1" s="609"/>
      <c r="Q1" s="607" t="s">
        <v>29</v>
      </c>
      <c r="S1" s="283" t="s">
        <v>29</v>
      </c>
      <c r="U1" s="283" t="s">
        <v>29</v>
      </c>
      <c r="W1" s="284">
        <v>9000</v>
      </c>
      <c r="X1" s="266">
        <v>1</v>
      </c>
    </row>
    <row r="2" spans="1:32" s="268" customFormat="1" ht="18" customHeight="1" x14ac:dyDescent="0.2">
      <c r="A2" s="404"/>
      <c r="B2" s="285">
        <v>2</v>
      </c>
      <c r="C2" s="286"/>
      <c r="D2" s="287"/>
      <c r="E2" s="409"/>
      <c r="F2" s="410"/>
      <c r="G2" s="411"/>
      <c r="H2" s="291" t="s">
        <v>29</v>
      </c>
      <c r="I2" s="336">
        <v>2</v>
      </c>
      <c r="J2" s="292"/>
      <c r="K2" s="409"/>
      <c r="L2" s="410"/>
      <c r="M2" s="411"/>
      <c r="N2" s="291" t="s">
        <v>29</v>
      </c>
      <c r="O2" s="341">
        <v>1</v>
      </c>
      <c r="P2" s="330"/>
      <c r="Q2" s="292" t="s">
        <v>29</v>
      </c>
      <c r="S2" s="293" t="s">
        <v>29</v>
      </c>
      <c r="U2" s="293" t="s">
        <v>29</v>
      </c>
      <c r="W2" s="294">
        <v>9000</v>
      </c>
      <c r="X2" s="268">
        <v>1</v>
      </c>
    </row>
    <row r="3" spans="1:32" s="268" customFormat="1" ht="18" customHeight="1" x14ac:dyDescent="0.2">
      <c r="A3" s="404"/>
      <c r="B3" s="372">
        <v>3</v>
      </c>
      <c r="C3" s="373"/>
      <c r="D3" s="374"/>
      <c r="E3" s="406"/>
      <c r="F3" s="407"/>
      <c r="G3" s="408"/>
      <c r="H3" s="378" t="s">
        <v>29</v>
      </c>
      <c r="I3" s="379">
        <v>1</v>
      </c>
      <c r="J3" s="380"/>
      <c r="K3" s="406"/>
      <c r="L3" s="407"/>
      <c r="M3" s="408"/>
      <c r="N3" s="378" t="s">
        <v>29</v>
      </c>
      <c r="O3" s="381">
        <v>2</v>
      </c>
      <c r="P3" s="382"/>
      <c r="Q3" s="380" t="s">
        <v>29</v>
      </c>
      <c r="S3" s="293" t="s">
        <v>29</v>
      </c>
      <c r="U3" s="293" t="s">
        <v>29</v>
      </c>
      <c r="W3" s="294">
        <v>9000</v>
      </c>
      <c r="X3" s="268">
        <v>1</v>
      </c>
    </row>
    <row r="4" spans="1:32" ht="18" customHeight="1" x14ac:dyDescent="0.2">
      <c r="A4" s="403"/>
      <c r="B4" s="285">
        <v>4</v>
      </c>
      <c r="C4" s="286"/>
      <c r="D4" s="287"/>
      <c r="E4" s="409"/>
      <c r="F4" s="410"/>
      <c r="G4" s="411"/>
      <c r="H4" s="291" t="s">
        <v>29</v>
      </c>
      <c r="I4" s="336">
        <v>2</v>
      </c>
      <c r="J4" s="292"/>
      <c r="K4" s="409"/>
      <c r="L4" s="410"/>
      <c r="M4" s="411"/>
      <c r="N4" s="291" t="s">
        <v>29</v>
      </c>
      <c r="O4" s="341">
        <v>1</v>
      </c>
      <c r="P4" s="330"/>
      <c r="Q4" s="292" t="s">
        <v>29</v>
      </c>
      <c r="S4" s="293" t="s">
        <v>29</v>
      </c>
      <c r="U4" s="293" t="s">
        <v>29</v>
      </c>
      <c r="W4" s="294">
        <v>9000</v>
      </c>
      <c r="X4" s="266">
        <v>1</v>
      </c>
    </row>
    <row r="5" spans="1:32" s="268" customFormat="1" ht="18" customHeight="1" x14ac:dyDescent="0.2">
      <c r="A5" s="404"/>
      <c r="B5" s="372">
        <v>5</v>
      </c>
      <c r="C5" s="373"/>
      <c r="D5" s="374"/>
      <c r="E5" s="406"/>
      <c r="F5" s="407"/>
      <c r="G5" s="408"/>
      <c r="H5" s="378" t="s">
        <v>29</v>
      </c>
      <c r="I5" s="379">
        <v>1</v>
      </c>
      <c r="J5" s="380"/>
      <c r="K5" s="406"/>
      <c r="L5" s="407"/>
      <c r="M5" s="408"/>
      <c r="N5" s="378" t="s">
        <v>29</v>
      </c>
      <c r="O5" s="381">
        <v>2</v>
      </c>
      <c r="P5" s="382"/>
      <c r="Q5" s="380" t="s">
        <v>29</v>
      </c>
      <c r="S5" s="293" t="s">
        <v>29</v>
      </c>
      <c r="U5" s="293" t="s">
        <v>29</v>
      </c>
      <c r="W5" s="294">
        <v>9000</v>
      </c>
      <c r="X5" s="268">
        <v>1</v>
      </c>
    </row>
    <row r="6" spans="1:32" s="268" customFormat="1" ht="18" customHeight="1" x14ac:dyDescent="0.2">
      <c r="A6" s="404"/>
      <c r="B6" s="372">
        <v>6</v>
      </c>
      <c r="C6" s="373"/>
      <c r="D6" s="374"/>
      <c r="E6" s="406"/>
      <c r="F6" s="407"/>
      <c r="G6" s="408"/>
      <c r="H6" s="378" t="s">
        <v>29</v>
      </c>
      <c r="I6" s="379">
        <v>2</v>
      </c>
      <c r="J6" s="380"/>
      <c r="K6" s="406"/>
      <c r="L6" s="407"/>
      <c r="M6" s="408"/>
      <c r="N6" s="378" t="s">
        <v>29</v>
      </c>
      <c r="O6" s="381">
        <v>1</v>
      </c>
      <c r="P6" s="382"/>
      <c r="Q6" s="380" t="s">
        <v>29</v>
      </c>
      <c r="S6" s="293" t="s">
        <v>29</v>
      </c>
      <c r="U6" s="293" t="s">
        <v>29</v>
      </c>
      <c r="W6" s="294">
        <v>9000</v>
      </c>
      <c r="X6" s="268">
        <v>1</v>
      </c>
    </row>
    <row r="7" spans="1:32" ht="18" customHeight="1" x14ac:dyDescent="0.2">
      <c r="A7" s="403"/>
      <c r="B7" s="305">
        <v>7</v>
      </c>
      <c r="C7" s="306"/>
      <c r="D7" s="307"/>
      <c r="E7" s="415"/>
      <c r="F7" s="416"/>
      <c r="G7" s="417"/>
      <c r="H7" s="311" t="s">
        <v>29</v>
      </c>
      <c r="I7" s="338">
        <v>1</v>
      </c>
      <c r="J7" s="312"/>
      <c r="K7" s="415"/>
      <c r="L7" s="416"/>
      <c r="M7" s="417"/>
      <c r="N7" s="311" t="s">
        <v>29</v>
      </c>
      <c r="O7" s="343">
        <v>2</v>
      </c>
      <c r="P7" s="332"/>
      <c r="Q7" s="312" t="s">
        <v>29</v>
      </c>
      <c r="S7" s="293" t="s">
        <v>29</v>
      </c>
      <c r="U7" s="293" t="s">
        <v>29</v>
      </c>
      <c r="W7" s="294">
        <v>9000</v>
      </c>
      <c r="X7" s="266">
        <v>1</v>
      </c>
    </row>
    <row r="8" spans="1:32" s="268" customFormat="1" ht="18" customHeight="1" x14ac:dyDescent="0.2">
      <c r="A8" s="404"/>
      <c r="B8" s="372">
        <v>8</v>
      </c>
      <c r="C8" s="373"/>
      <c r="D8" s="374"/>
      <c r="E8" s="406"/>
      <c r="F8" s="407"/>
      <c r="G8" s="408"/>
      <c r="H8" s="378" t="s">
        <v>29</v>
      </c>
      <c r="I8" s="379">
        <v>2</v>
      </c>
      <c r="J8" s="380"/>
      <c r="K8" s="406"/>
      <c r="L8" s="407"/>
      <c r="M8" s="408"/>
      <c r="N8" s="378" t="s">
        <v>29</v>
      </c>
      <c r="O8" s="381">
        <v>1</v>
      </c>
      <c r="P8" s="382"/>
      <c r="Q8" s="380" t="s">
        <v>29</v>
      </c>
      <c r="S8" s="293" t="s">
        <v>29</v>
      </c>
      <c r="U8" s="293" t="s">
        <v>29</v>
      </c>
      <c r="W8" s="294">
        <v>9000</v>
      </c>
      <c r="X8" s="268">
        <v>1</v>
      </c>
    </row>
    <row r="9" spans="1:32" s="268" customFormat="1" ht="18" customHeight="1" x14ac:dyDescent="0.2">
      <c r="A9" s="404"/>
      <c r="B9" s="285">
        <v>9</v>
      </c>
      <c r="C9" s="286"/>
      <c r="D9" s="287"/>
      <c r="E9" s="409"/>
      <c r="F9" s="410"/>
      <c r="G9" s="411"/>
      <c r="H9" s="291" t="s">
        <v>29</v>
      </c>
      <c r="I9" s="336">
        <v>1</v>
      </c>
      <c r="J9" s="292"/>
      <c r="K9" s="409"/>
      <c r="L9" s="410"/>
      <c r="M9" s="411"/>
      <c r="N9" s="291" t="s">
        <v>29</v>
      </c>
      <c r="O9" s="341">
        <v>2</v>
      </c>
      <c r="P9" s="330"/>
      <c r="Q9" s="292" t="s">
        <v>29</v>
      </c>
      <c r="S9" s="293" t="s">
        <v>29</v>
      </c>
      <c r="U9" s="293" t="s">
        <v>29</v>
      </c>
      <c r="W9" s="294">
        <v>9000</v>
      </c>
      <c r="X9" s="268">
        <v>1</v>
      </c>
    </row>
    <row r="10" spans="1:32" ht="18" customHeight="1" x14ac:dyDescent="0.2">
      <c r="A10" s="403"/>
      <c r="B10" s="285">
        <v>10</v>
      </c>
      <c r="C10" s="286"/>
      <c r="D10" s="287"/>
      <c r="E10" s="409"/>
      <c r="F10" s="410"/>
      <c r="G10" s="411"/>
      <c r="H10" s="291" t="s">
        <v>29</v>
      </c>
      <c r="I10" s="336">
        <v>2</v>
      </c>
      <c r="J10" s="292"/>
      <c r="K10" s="409"/>
      <c r="L10" s="410"/>
      <c r="M10" s="411"/>
      <c r="N10" s="291" t="s">
        <v>29</v>
      </c>
      <c r="O10" s="341">
        <v>1</v>
      </c>
      <c r="P10" s="330"/>
      <c r="Q10" s="292" t="s">
        <v>29</v>
      </c>
      <c r="S10" s="293" t="s">
        <v>29</v>
      </c>
      <c r="U10" s="293" t="s">
        <v>29</v>
      </c>
      <c r="W10" s="294">
        <v>9000</v>
      </c>
      <c r="X10" s="266">
        <v>1</v>
      </c>
    </row>
    <row r="11" spans="1:32" s="268" customFormat="1" ht="18" customHeight="1" x14ac:dyDescent="0.2">
      <c r="A11" s="404"/>
      <c r="B11" s="305">
        <v>11</v>
      </c>
      <c r="C11" s="306"/>
      <c r="D11" s="307"/>
      <c r="E11" s="415"/>
      <c r="F11" s="416"/>
      <c r="G11" s="417"/>
      <c r="H11" s="311" t="s">
        <v>29</v>
      </c>
      <c r="I11" s="338">
        <v>1</v>
      </c>
      <c r="J11" s="312"/>
      <c r="K11" s="415"/>
      <c r="L11" s="416"/>
      <c r="M11" s="417"/>
      <c r="N11" s="311" t="s">
        <v>29</v>
      </c>
      <c r="O11" s="343">
        <v>2</v>
      </c>
      <c r="P11" s="332"/>
      <c r="Q11" s="312" t="s">
        <v>29</v>
      </c>
      <c r="S11" s="293" t="s">
        <v>29</v>
      </c>
      <c r="U11" s="293" t="s">
        <v>29</v>
      </c>
      <c r="W11" s="294">
        <v>9000</v>
      </c>
      <c r="X11" s="268">
        <v>1</v>
      </c>
    </row>
    <row r="12" spans="1:32" s="268" customFormat="1" ht="18" customHeight="1" x14ac:dyDescent="0.2">
      <c r="A12" s="404"/>
      <c r="B12" s="372">
        <v>12</v>
      </c>
      <c r="C12" s="373"/>
      <c r="D12" s="374"/>
      <c r="E12" s="406"/>
      <c r="F12" s="407"/>
      <c r="G12" s="408"/>
      <c r="H12" s="378" t="s">
        <v>29</v>
      </c>
      <c r="I12" s="379">
        <v>2</v>
      </c>
      <c r="J12" s="380"/>
      <c r="K12" s="406"/>
      <c r="L12" s="407"/>
      <c r="M12" s="408"/>
      <c r="N12" s="378" t="s">
        <v>29</v>
      </c>
      <c r="O12" s="381">
        <v>1</v>
      </c>
      <c r="P12" s="382"/>
      <c r="Q12" s="380" t="s">
        <v>29</v>
      </c>
      <c r="S12" s="293" t="s">
        <v>29</v>
      </c>
      <c r="U12" s="293" t="s">
        <v>29</v>
      </c>
      <c r="W12" s="294">
        <v>9000</v>
      </c>
      <c r="X12" s="268">
        <v>1</v>
      </c>
    </row>
    <row r="13" spans="1:32" ht="18" customHeight="1" x14ac:dyDescent="0.2">
      <c r="A13" s="403"/>
      <c r="B13" s="285">
        <v>13</v>
      </c>
      <c r="C13" s="286"/>
      <c r="D13" s="287"/>
      <c r="E13" s="409"/>
      <c r="F13" s="410"/>
      <c r="G13" s="411"/>
      <c r="H13" s="291" t="s">
        <v>29</v>
      </c>
      <c r="I13" s="336">
        <v>1</v>
      </c>
      <c r="J13" s="292">
        <v>21.28</v>
      </c>
      <c r="K13" s="409"/>
      <c r="L13" s="410"/>
      <c r="M13" s="411"/>
      <c r="N13" s="291" t="s">
        <v>29</v>
      </c>
      <c r="O13" s="341">
        <v>2</v>
      </c>
      <c r="P13" s="330"/>
      <c r="Q13" s="292" t="s">
        <v>29</v>
      </c>
      <c r="S13" s="293" t="s">
        <v>29</v>
      </c>
      <c r="U13" s="293" t="s">
        <v>29</v>
      </c>
      <c r="W13" s="294">
        <v>9000</v>
      </c>
      <c r="X13" s="266">
        <v>1</v>
      </c>
    </row>
    <row r="14" spans="1:32" s="268" customFormat="1" ht="18" customHeight="1" x14ac:dyDescent="0.2">
      <c r="A14" s="404"/>
      <c r="B14" s="285">
        <v>14</v>
      </c>
      <c r="C14" s="286"/>
      <c r="D14" s="287"/>
      <c r="E14" s="409"/>
      <c r="F14" s="410"/>
      <c r="G14" s="411"/>
      <c r="H14" s="291" t="s">
        <v>29</v>
      </c>
      <c r="I14" s="336">
        <v>2</v>
      </c>
      <c r="J14" s="292"/>
      <c r="K14" s="409"/>
      <c r="L14" s="410"/>
      <c r="M14" s="411"/>
      <c r="N14" s="291" t="s">
        <v>29</v>
      </c>
      <c r="O14" s="341">
        <v>1</v>
      </c>
      <c r="P14" s="330"/>
      <c r="Q14" s="292" t="s">
        <v>29</v>
      </c>
      <c r="S14" s="293" t="s">
        <v>29</v>
      </c>
      <c r="U14" s="293" t="s">
        <v>29</v>
      </c>
      <c r="W14" s="294">
        <v>9000</v>
      </c>
      <c r="X14" s="268">
        <v>1</v>
      </c>
      <c r="Y14" s="302"/>
      <c r="Z14" s="302"/>
      <c r="AE14" s="302"/>
      <c r="AF14" s="302"/>
    </row>
    <row r="15" spans="1:32" s="268" customFormat="1" ht="18" customHeight="1" x14ac:dyDescent="0.2">
      <c r="A15" s="404"/>
      <c r="B15" s="285">
        <v>15</v>
      </c>
      <c r="C15" s="286"/>
      <c r="D15" s="287"/>
      <c r="E15" s="409"/>
      <c r="F15" s="410"/>
      <c r="G15" s="411"/>
      <c r="H15" s="291" t="s">
        <v>29</v>
      </c>
      <c r="I15" s="336">
        <v>1</v>
      </c>
      <c r="J15" s="292"/>
      <c r="K15" s="409"/>
      <c r="L15" s="410"/>
      <c r="M15" s="411"/>
      <c r="N15" s="291" t="s">
        <v>29</v>
      </c>
      <c r="O15" s="341">
        <v>2</v>
      </c>
      <c r="P15" s="330"/>
      <c r="Q15" s="292" t="s">
        <v>29</v>
      </c>
      <c r="S15" s="293" t="s">
        <v>29</v>
      </c>
      <c r="U15" s="293" t="s">
        <v>29</v>
      </c>
      <c r="W15" s="294">
        <v>9000</v>
      </c>
      <c r="X15" s="268">
        <v>1</v>
      </c>
    </row>
    <row r="16" spans="1:32" ht="18" customHeight="1" x14ac:dyDescent="0.2">
      <c r="A16" s="403"/>
      <c r="B16" s="285">
        <v>16</v>
      </c>
      <c r="C16" s="286"/>
      <c r="D16" s="287"/>
      <c r="E16" s="409"/>
      <c r="F16" s="410"/>
      <c r="G16" s="411"/>
      <c r="H16" s="291" t="s">
        <v>29</v>
      </c>
      <c r="I16" s="336">
        <v>2</v>
      </c>
      <c r="J16" s="292"/>
      <c r="K16" s="409"/>
      <c r="L16" s="410"/>
      <c r="M16" s="411"/>
      <c r="N16" s="291" t="s">
        <v>29</v>
      </c>
      <c r="O16" s="341">
        <v>1</v>
      </c>
      <c r="P16" s="330"/>
      <c r="Q16" s="292" t="s">
        <v>29</v>
      </c>
      <c r="S16" s="293" t="s">
        <v>29</v>
      </c>
      <c r="U16" s="293" t="s">
        <v>29</v>
      </c>
      <c r="W16" s="294">
        <v>9000</v>
      </c>
      <c r="X16" s="266">
        <v>1</v>
      </c>
    </row>
    <row r="17" spans="1:24" ht="18" customHeight="1" x14ac:dyDescent="0.2">
      <c r="A17" s="403"/>
      <c r="B17" s="285">
        <v>17</v>
      </c>
      <c r="C17" s="286"/>
      <c r="D17" s="287"/>
      <c r="E17" s="409"/>
      <c r="F17" s="410"/>
      <c r="G17" s="411"/>
      <c r="H17" s="291" t="s">
        <v>29</v>
      </c>
      <c r="I17" s="336">
        <v>1</v>
      </c>
      <c r="J17" s="292"/>
      <c r="K17" s="409"/>
      <c r="L17" s="410"/>
      <c r="M17" s="411"/>
      <c r="N17" s="291" t="s">
        <v>29</v>
      </c>
      <c r="O17" s="341">
        <v>2</v>
      </c>
      <c r="P17" s="330"/>
      <c r="Q17" s="292" t="s">
        <v>29</v>
      </c>
      <c r="S17" s="293" t="s">
        <v>29</v>
      </c>
      <c r="U17" s="293" t="s">
        <v>29</v>
      </c>
      <c r="W17" s="294">
        <v>9000</v>
      </c>
      <c r="X17" s="266">
        <v>1</v>
      </c>
    </row>
    <row r="18" spans="1:24" ht="18" customHeight="1" x14ac:dyDescent="0.2">
      <c r="A18" s="403"/>
      <c r="B18" s="305">
        <v>18</v>
      </c>
      <c r="C18" s="306"/>
      <c r="D18" s="307"/>
      <c r="E18" s="415"/>
      <c r="F18" s="416"/>
      <c r="G18" s="417"/>
      <c r="H18" s="311" t="s">
        <v>29</v>
      </c>
      <c r="I18" s="338">
        <v>2</v>
      </c>
      <c r="J18" s="312"/>
      <c r="K18" s="415"/>
      <c r="L18" s="416"/>
      <c r="M18" s="417"/>
      <c r="N18" s="311" t="s">
        <v>29</v>
      </c>
      <c r="O18" s="343">
        <v>1</v>
      </c>
      <c r="P18" s="332"/>
      <c r="Q18" s="312" t="s">
        <v>29</v>
      </c>
      <c r="S18" s="293" t="s">
        <v>29</v>
      </c>
      <c r="U18" s="293" t="s">
        <v>29</v>
      </c>
      <c r="W18" s="294">
        <v>9000</v>
      </c>
      <c r="X18" s="266">
        <v>1</v>
      </c>
    </row>
    <row r="19" spans="1:24" ht="18" customHeight="1" x14ac:dyDescent="0.2">
      <c r="A19" s="403"/>
      <c r="B19" s="295">
        <v>19</v>
      </c>
      <c r="C19" s="296"/>
      <c r="D19" s="297"/>
      <c r="E19" s="412"/>
      <c r="F19" s="413"/>
      <c r="G19" s="414"/>
      <c r="H19" s="301" t="s">
        <v>29</v>
      </c>
      <c r="I19" s="337">
        <v>1</v>
      </c>
      <c r="J19" s="294"/>
      <c r="K19" s="412"/>
      <c r="L19" s="413"/>
      <c r="M19" s="414"/>
      <c r="N19" s="301" t="s">
        <v>29</v>
      </c>
      <c r="O19" s="342">
        <v>2</v>
      </c>
      <c r="P19" s="331"/>
      <c r="Q19" s="294" t="s">
        <v>29</v>
      </c>
      <c r="S19" s="293" t="s">
        <v>29</v>
      </c>
      <c r="U19" s="293" t="s">
        <v>29</v>
      </c>
      <c r="W19" s="294">
        <v>9000</v>
      </c>
      <c r="X19" s="266">
        <v>1</v>
      </c>
    </row>
    <row r="20" spans="1:24" ht="18" customHeight="1" x14ac:dyDescent="0.2">
      <c r="A20" s="403"/>
      <c r="B20" s="305">
        <v>20</v>
      </c>
      <c r="C20" s="306"/>
      <c r="D20" s="307"/>
      <c r="E20" s="415"/>
      <c r="F20" s="416"/>
      <c r="G20" s="417"/>
      <c r="H20" s="311" t="s">
        <v>29</v>
      </c>
      <c r="I20" s="338">
        <v>2</v>
      </c>
      <c r="J20" s="312"/>
      <c r="K20" s="415"/>
      <c r="L20" s="416"/>
      <c r="M20" s="417"/>
      <c r="N20" s="311" t="s">
        <v>29</v>
      </c>
      <c r="O20" s="343">
        <v>1</v>
      </c>
      <c r="P20" s="332"/>
      <c r="Q20" s="312" t="s">
        <v>29</v>
      </c>
      <c r="S20" s="293" t="s">
        <v>29</v>
      </c>
      <c r="U20" s="293" t="s">
        <v>29</v>
      </c>
      <c r="W20" s="294">
        <v>9000</v>
      </c>
      <c r="X20" s="266">
        <v>1</v>
      </c>
    </row>
    <row r="21" spans="1:24" ht="18" customHeight="1" x14ac:dyDescent="0.2">
      <c r="A21" s="403"/>
      <c r="B21" s="285">
        <v>21</v>
      </c>
      <c r="C21" s="286"/>
      <c r="D21" s="287"/>
      <c r="E21" s="409"/>
      <c r="F21" s="410"/>
      <c r="G21" s="411"/>
      <c r="H21" s="291" t="s">
        <v>29</v>
      </c>
      <c r="I21" s="336">
        <v>1</v>
      </c>
      <c r="J21" s="292"/>
      <c r="K21" s="409"/>
      <c r="L21" s="410"/>
      <c r="M21" s="411"/>
      <c r="N21" s="291" t="s">
        <v>29</v>
      </c>
      <c r="O21" s="341">
        <v>2</v>
      </c>
      <c r="P21" s="330"/>
      <c r="Q21" s="292" t="s">
        <v>29</v>
      </c>
      <c r="S21" s="293" t="s">
        <v>29</v>
      </c>
      <c r="U21" s="293" t="s">
        <v>29</v>
      </c>
      <c r="W21" s="294">
        <v>9000</v>
      </c>
      <c r="X21" s="266">
        <v>1</v>
      </c>
    </row>
    <row r="22" spans="1:24" ht="18" customHeight="1" x14ac:dyDescent="0.2">
      <c r="A22" s="403"/>
      <c r="B22" s="305">
        <v>22</v>
      </c>
      <c r="C22" s="306"/>
      <c r="D22" s="307"/>
      <c r="E22" s="415"/>
      <c r="F22" s="416"/>
      <c r="G22" s="417"/>
      <c r="H22" s="311" t="s">
        <v>29</v>
      </c>
      <c r="I22" s="338">
        <v>2</v>
      </c>
      <c r="J22" s="312"/>
      <c r="K22" s="415"/>
      <c r="L22" s="416"/>
      <c r="M22" s="417"/>
      <c r="N22" s="311" t="s">
        <v>29</v>
      </c>
      <c r="O22" s="343">
        <v>1</v>
      </c>
      <c r="P22" s="332"/>
      <c r="Q22" s="312" t="s">
        <v>29</v>
      </c>
      <c r="S22" s="293" t="s">
        <v>29</v>
      </c>
      <c r="U22" s="293" t="s">
        <v>29</v>
      </c>
      <c r="W22" s="294">
        <v>9000</v>
      </c>
      <c r="X22" s="266">
        <v>1</v>
      </c>
    </row>
    <row r="23" spans="1:24" ht="18" customHeight="1" x14ac:dyDescent="0.2">
      <c r="A23" s="403"/>
      <c r="B23" s="295">
        <v>23</v>
      </c>
      <c r="C23" s="296"/>
      <c r="D23" s="297"/>
      <c r="E23" s="412"/>
      <c r="F23" s="413"/>
      <c r="G23" s="414"/>
      <c r="H23" s="301" t="s">
        <v>29</v>
      </c>
      <c r="I23" s="337">
        <v>1</v>
      </c>
      <c r="J23" s="294"/>
      <c r="K23" s="412"/>
      <c r="L23" s="413"/>
      <c r="M23" s="414"/>
      <c r="N23" s="301" t="s">
        <v>29</v>
      </c>
      <c r="O23" s="342">
        <v>2</v>
      </c>
      <c r="P23" s="331"/>
      <c r="Q23" s="294" t="s">
        <v>29</v>
      </c>
      <c r="S23" s="293" t="s">
        <v>29</v>
      </c>
      <c r="U23" s="293" t="s">
        <v>29</v>
      </c>
      <c r="W23" s="294">
        <v>9000</v>
      </c>
      <c r="X23" s="266">
        <v>1</v>
      </c>
    </row>
    <row r="24" spans="1:24" ht="18" customHeight="1" x14ac:dyDescent="0.2">
      <c r="A24" s="403"/>
      <c r="B24" s="305">
        <v>24</v>
      </c>
      <c r="C24" s="306"/>
      <c r="D24" s="307"/>
      <c r="E24" s="415"/>
      <c r="F24" s="416"/>
      <c r="G24" s="417"/>
      <c r="H24" s="311" t="s">
        <v>29</v>
      </c>
      <c r="I24" s="338">
        <v>2</v>
      </c>
      <c r="J24" s="312"/>
      <c r="K24" s="415"/>
      <c r="L24" s="416"/>
      <c r="M24" s="417"/>
      <c r="N24" s="311" t="s">
        <v>29</v>
      </c>
      <c r="O24" s="343">
        <v>1</v>
      </c>
      <c r="P24" s="332"/>
      <c r="Q24" s="312" t="s">
        <v>29</v>
      </c>
      <c r="S24" s="293" t="s">
        <v>29</v>
      </c>
      <c r="U24" s="293" t="s">
        <v>29</v>
      </c>
      <c r="W24" s="294">
        <v>9000</v>
      </c>
      <c r="X24" s="266">
        <v>1</v>
      </c>
    </row>
    <row r="25" spans="1:24" ht="18" customHeight="1" x14ac:dyDescent="0.2">
      <c r="A25" s="403"/>
      <c r="B25" s="285">
        <v>25</v>
      </c>
      <c r="C25" s="286"/>
      <c r="D25" s="287"/>
      <c r="E25" s="409"/>
      <c r="F25" s="410"/>
      <c r="G25" s="411"/>
      <c r="H25" s="291" t="s">
        <v>29</v>
      </c>
      <c r="I25" s="336">
        <v>1</v>
      </c>
      <c r="J25" s="292"/>
      <c r="K25" s="409"/>
      <c r="L25" s="410"/>
      <c r="M25" s="411"/>
      <c r="N25" s="291" t="s">
        <v>29</v>
      </c>
      <c r="O25" s="341">
        <v>2</v>
      </c>
      <c r="P25" s="330"/>
      <c r="Q25" s="292" t="s">
        <v>29</v>
      </c>
      <c r="S25" s="293" t="s">
        <v>29</v>
      </c>
      <c r="U25" s="293" t="s">
        <v>29</v>
      </c>
      <c r="W25" s="294">
        <v>9000</v>
      </c>
      <c r="X25" s="266">
        <v>1</v>
      </c>
    </row>
    <row r="26" spans="1:24" ht="18" customHeight="1" x14ac:dyDescent="0.2">
      <c r="A26" s="403"/>
      <c r="B26" s="285">
        <v>26</v>
      </c>
      <c r="C26" s="286"/>
      <c r="D26" s="287"/>
      <c r="E26" s="409"/>
      <c r="F26" s="410"/>
      <c r="G26" s="411"/>
      <c r="H26" s="291" t="s">
        <v>29</v>
      </c>
      <c r="I26" s="336">
        <v>2</v>
      </c>
      <c r="J26" s="292"/>
      <c r="K26" s="409"/>
      <c r="L26" s="410"/>
      <c r="M26" s="411"/>
      <c r="N26" s="291" t="s">
        <v>29</v>
      </c>
      <c r="O26" s="341">
        <v>1</v>
      </c>
      <c r="P26" s="330"/>
      <c r="Q26" s="292" t="s">
        <v>29</v>
      </c>
      <c r="S26" s="293" t="s">
        <v>29</v>
      </c>
      <c r="U26" s="293" t="s">
        <v>29</v>
      </c>
      <c r="W26" s="294">
        <v>9000</v>
      </c>
      <c r="X26" s="266">
        <v>1</v>
      </c>
    </row>
    <row r="27" spans="1:24" ht="18" customHeight="1" x14ac:dyDescent="0.2">
      <c r="A27" s="403"/>
      <c r="B27" s="285">
        <v>27</v>
      </c>
      <c r="C27" s="286"/>
      <c r="D27" s="287"/>
      <c r="E27" s="409"/>
      <c r="F27" s="410"/>
      <c r="G27" s="411"/>
      <c r="H27" s="291" t="s">
        <v>29</v>
      </c>
      <c r="I27" s="336">
        <v>1</v>
      </c>
      <c r="J27" s="292"/>
      <c r="K27" s="409"/>
      <c r="L27" s="410"/>
      <c r="M27" s="411"/>
      <c r="N27" s="291" t="s">
        <v>29</v>
      </c>
      <c r="O27" s="341">
        <v>2</v>
      </c>
      <c r="P27" s="330"/>
      <c r="Q27" s="292" t="s">
        <v>29</v>
      </c>
      <c r="S27" s="293" t="s">
        <v>29</v>
      </c>
      <c r="U27" s="293" t="s">
        <v>29</v>
      </c>
      <c r="W27" s="294">
        <v>9000</v>
      </c>
      <c r="X27" s="266">
        <v>1</v>
      </c>
    </row>
    <row r="28" spans="1:24" ht="18" customHeight="1" x14ac:dyDescent="0.2">
      <c r="A28" s="403"/>
      <c r="B28" s="305">
        <v>28</v>
      </c>
      <c r="C28" s="306"/>
      <c r="D28" s="307"/>
      <c r="E28" s="415"/>
      <c r="F28" s="416"/>
      <c r="G28" s="417"/>
      <c r="H28" s="311" t="s">
        <v>29</v>
      </c>
      <c r="I28" s="338">
        <v>2</v>
      </c>
      <c r="J28" s="312"/>
      <c r="K28" s="415"/>
      <c r="L28" s="416"/>
      <c r="M28" s="417"/>
      <c r="N28" s="311" t="s">
        <v>29</v>
      </c>
      <c r="O28" s="343">
        <v>1</v>
      </c>
      <c r="P28" s="332"/>
      <c r="Q28" s="312" t="s">
        <v>29</v>
      </c>
      <c r="S28" s="293" t="s">
        <v>29</v>
      </c>
      <c r="U28" s="293" t="s">
        <v>29</v>
      </c>
      <c r="W28" s="294">
        <v>9000</v>
      </c>
      <c r="X28" s="266">
        <v>1</v>
      </c>
    </row>
    <row r="29" spans="1:24" ht="18" customHeight="1" x14ac:dyDescent="0.2">
      <c r="A29" s="403"/>
      <c r="B29" s="295">
        <v>29</v>
      </c>
      <c r="C29" s="296"/>
      <c r="D29" s="297"/>
      <c r="E29" s="412"/>
      <c r="F29" s="413"/>
      <c r="G29" s="414"/>
      <c r="H29" s="301" t="s">
        <v>29</v>
      </c>
      <c r="I29" s="337">
        <v>1</v>
      </c>
      <c r="J29" s="294"/>
      <c r="K29" s="412"/>
      <c r="L29" s="413"/>
      <c r="M29" s="414"/>
      <c r="N29" s="301" t="s">
        <v>29</v>
      </c>
      <c r="O29" s="342">
        <v>2</v>
      </c>
      <c r="P29" s="331"/>
      <c r="Q29" s="294" t="s">
        <v>29</v>
      </c>
      <c r="S29" s="293" t="s">
        <v>29</v>
      </c>
      <c r="U29" s="293" t="s">
        <v>29</v>
      </c>
      <c r="W29" s="294">
        <v>9000</v>
      </c>
      <c r="X29" s="266">
        <v>1</v>
      </c>
    </row>
    <row r="30" spans="1:24" ht="18" customHeight="1" x14ac:dyDescent="0.2">
      <c r="A30" s="403"/>
      <c r="B30" s="285">
        <v>30</v>
      </c>
      <c r="C30" s="286"/>
      <c r="D30" s="287"/>
      <c r="E30" s="409"/>
      <c r="F30" s="410"/>
      <c r="G30" s="411"/>
      <c r="H30" s="291" t="s">
        <v>29</v>
      </c>
      <c r="I30" s="336">
        <v>2</v>
      </c>
      <c r="J30" s="292"/>
      <c r="K30" s="409"/>
      <c r="L30" s="410"/>
      <c r="M30" s="411"/>
      <c r="N30" s="291" t="s">
        <v>29</v>
      </c>
      <c r="O30" s="341">
        <v>1</v>
      </c>
      <c r="P30" s="330"/>
      <c r="Q30" s="292" t="s">
        <v>29</v>
      </c>
      <c r="S30" s="293" t="s">
        <v>29</v>
      </c>
      <c r="U30" s="293" t="s">
        <v>29</v>
      </c>
      <c r="W30" s="294">
        <v>9000</v>
      </c>
      <c r="X30" s="266">
        <v>1</v>
      </c>
    </row>
    <row r="31" spans="1:24" ht="18" customHeight="1" x14ac:dyDescent="0.2">
      <c r="A31" s="403"/>
      <c r="B31" s="295">
        <v>31</v>
      </c>
      <c r="C31" s="296"/>
      <c r="D31" s="297"/>
      <c r="E31" s="412"/>
      <c r="F31" s="413"/>
      <c r="G31" s="414"/>
      <c r="H31" s="301" t="s">
        <v>29</v>
      </c>
      <c r="I31" s="337">
        <v>1</v>
      </c>
      <c r="J31" s="294"/>
      <c r="K31" s="412"/>
      <c r="L31" s="413"/>
      <c r="M31" s="414"/>
      <c r="N31" s="301" t="s">
        <v>29</v>
      </c>
      <c r="O31" s="342">
        <v>2</v>
      </c>
      <c r="P31" s="331"/>
      <c r="Q31" s="294" t="s">
        <v>29</v>
      </c>
      <c r="S31" s="293" t="s">
        <v>29</v>
      </c>
      <c r="U31" s="293" t="s">
        <v>29</v>
      </c>
      <c r="W31" s="294">
        <v>9000</v>
      </c>
      <c r="X31" s="266">
        <v>1</v>
      </c>
    </row>
    <row r="32" spans="1:24" ht="18" customHeight="1" x14ac:dyDescent="0.2">
      <c r="A32" s="403"/>
      <c r="B32" s="285">
        <v>32</v>
      </c>
      <c r="C32" s="286"/>
      <c r="D32" s="287"/>
      <c r="E32" s="409"/>
      <c r="F32" s="410"/>
      <c r="G32" s="411"/>
      <c r="H32" s="291" t="s">
        <v>29</v>
      </c>
      <c r="I32" s="336">
        <v>2</v>
      </c>
      <c r="J32" s="292"/>
      <c r="K32" s="409"/>
      <c r="L32" s="410"/>
      <c r="M32" s="411"/>
      <c r="N32" s="291" t="s">
        <v>29</v>
      </c>
      <c r="O32" s="341">
        <v>1</v>
      </c>
      <c r="P32" s="330"/>
      <c r="Q32" s="292" t="s">
        <v>29</v>
      </c>
      <c r="S32" s="293" t="s">
        <v>29</v>
      </c>
      <c r="U32" s="293" t="s">
        <v>29</v>
      </c>
      <c r="W32" s="294">
        <v>9000</v>
      </c>
      <c r="X32" s="266">
        <v>1</v>
      </c>
    </row>
    <row r="33" spans="1:24" ht="18" customHeight="1" x14ac:dyDescent="0.2">
      <c r="A33" s="403"/>
      <c r="B33" s="295">
        <v>33</v>
      </c>
      <c r="C33" s="296"/>
      <c r="D33" s="297"/>
      <c r="E33" s="412"/>
      <c r="F33" s="413"/>
      <c r="G33" s="414"/>
      <c r="H33" s="301" t="s">
        <v>29</v>
      </c>
      <c r="I33" s="337">
        <v>1</v>
      </c>
      <c r="J33" s="294"/>
      <c r="K33" s="412"/>
      <c r="L33" s="413"/>
      <c r="M33" s="414"/>
      <c r="N33" s="301" t="s">
        <v>29</v>
      </c>
      <c r="O33" s="342">
        <v>2</v>
      </c>
      <c r="P33" s="331"/>
      <c r="Q33" s="294" t="s">
        <v>29</v>
      </c>
      <c r="S33" s="293" t="s">
        <v>29</v>
      </c>
      <c r="U33" s="293" t="s">
        <v>29</v>
      </c>
      <c r="W33" s="294">
        <v>9000</v>
      </c>
      <c r="X33" s="266">
        <v>1</v>
      </c>
    </row>
    <row r="34" spans="1:24" ht="18" customHeight="1" thickBot="1" x14ac:dyDescent="0.25">
      <c r="A34" s="403"/>
      <c r="B34" s="313">
        <v>34</v>
      </c>
      <c r="C34" s="314"/>
      <c r="D34" s="315"/>
      <c r="E34" s="422"/>
      <c r="F34" s="423"/>
      <c r="G34" s="424"/>
      <c r="H34" s="319" t="s">
        <v>29</v>
      </c>
      <c r="I34" s="339">
        <v>2</v>
      </c>
      <c r="J34" s="320"/>
      <c r="K34" s="422"/>
      <c r="L34" s="423"/>
      <c r="M34" s="424"/>
      <c r="N34" s="319" t="s">
        <v>29</v>
      </c>
      <c r="O34" s="345">
        <v>1</v>
      </c>
      <c r="P34" s="334"/>
      <c r="Q34" s="320" t="s">
        <v>29</v>
      </c>
      <c r="S34" s="321" t="s">
        <v>29</v>
      </c>
      <c r="U34" s="321" t="s">
        <v>29</v>
      </c>
      <c r="W34" s="304">
        <v>9000</v>
      </c>
      <c r="X34" s="266">
        <v>1</v>
      </c>
    </row>
    <row r="35" spans="1:24" ht="18" customHeight="1" x14ac:dyDescent="0.2">
      <c r="A35" s="403"/>
      <c r="B35" s="326">
        <v>35</v>
      </c>
      <c r="C35" s="327"/>
      <c r="D35" s="328"/>
      <c r="E35" s="425"/>
      <c r="F35" s="426"/>
      <c r="G35" s="427"/>
      <c r="H35" s="329"/>
      <c r="I35" s="250">
        <v>1</v>
      </c>
      <c r="J35" s="284"/>
      <c r="K35" s="425"/>
      <c r="L35" s="426"/>
      <c r="M35" s="427"/>
      <c r="N35" s="329" t="s">
        <v>29</v>
      </c>
      <c r="O35" s="344">
        <v>2</v>
      </c>
      <c r="P35" s="333"/>
      <c r="Q35" s="284" t="s">
        <v>29</v>
      </c>
      <c r="S35" s="293" t="s">
        <v>29</v>
      </c>
      <c r="U35" s="293" t="s">
        <v>29</v>
      </c>
      <c r="W35" s="294">
        <v>9000</v>
      </c>
      <c r="X35" s="266">
        <v>1</v>
      </c>
    </row>
    <row r="36" spans="1:24" ht="18" customHeight="1" x14ac:dyDescent="0.2">
      <c r="A36" s="403"/>
      <c r="B36" s="285">
        <v>36</v>
      </c>
      <c r="C36" s="286"/>
      <c r="D36" s="287"/>
      <c r="E36" s="409"/>
      <c r="F36" s="410"/>
      <c r="G36" s="411"/>
      <c r="H36" s="291"/>
      <c r="I36" s="336">
        <v>2</v>
      </c>
      <c r="J36" s="292"/>
      <c r="K36" s="409"/>
      <c r="L36" s="410"/>
      <c r="M36" s="411"/>
      <c r="N36" s="291" t="s">
        <v>29</v>
      </c>
      <c r="O36" s="341">
        <v>1</v>
      </c>
      <c r="P36" s="330"/>
      <c r="Q36" s="292" t="s">
        <v>29</v>
      </c>
      <c r="S36" s="293" t="s">
        <v>29</v>
      </c>
      <c r="U36" s="293" t="s">
        <v>29</v>
      </c>
      <c r="W36" s="294">
        <v>9000</v>
      </c>
      <c r="X36" s="266">
        <v>1</v>
      </c>
    </row>
    <row r="37" spans="1:24" ht="18" customHeight="1" x14ac:dyDescent="0.2">
      <c r="A37" s="403"/>
      <c r="B37" s="295">
        <v>37</v>
      </c>
      <c r="C37" s="296"/>
      <c r="D37" s="297"/>
      <c r="E37" s="412"/>
      <c r="F37" s="413"/>
      <c r="G37" s="414"/>
      <c r="H37" s="301"/>
      <c r="I37" s="337">
        <v>1</v>
      </c>
      <c r="J37" s="294"/>
      <c r="K37" s="412"/>
      <c r="L37" s="413"/>
      <c r="M37" s="414"/>
      <c r="N37" s="301" t="s">
        <v>29</v>
      </c>
      <c r="O37" s="342">
        <v>2</v>
      </c>
      <c r="P37" s="331"/>
      <c r="Q37" s="294" t="s">
        <v>29</v>
      </c>
      <c r="S37" s="293" t="s">
        <v>29</v>
      </c>
      <c r="U37" s="293" t="s">
        <v>29</v>
      </c>
      <c r="W37" s="294">
        <v>9000</v>
      </c>
      <c r="X37" s="266">
        <v>1</v>
      </c>
    </row>
    <row r="38" spans="1:24" ht="18" customHeight="1" x14ac:dyDescent="0.2">
      <c r="A38" s="403"/>
      <c r="B38" s="285">
        <v>38</v>
      </c>
      <c r="C38" s="286"/>
      <c r="D38" s="287"/>
      <c r="E38" s="409"/>
      <c r="F38" s="410"/>
      <c r="G38" s="411"/>
      <c r="H38" s="291"/>
      <c r="I38" s="336">
        <v>2</v>
      </c>
      <c r="J38" s="292"/>
      <c r="K38" s="409"/>
      <c r="L38" s="410"/>
      <c r="M38" s="411"/>
      <c r="N38" s="291" t="s">
        <v>29</v>
      </c>
      <c r="O38" s="341">
        <v>1</v>
      </c>
      <c r="P38" s="330"/>
      <c r="Q38" s="292" t="s">
        <v>29</v>
      </c>
      <c r="S38" s="293" t="s">
        <v>29</v>
      </c>
      <c r="U38" s="293" t="s">
        <v>29</v>
      </c>
      <c r="W38" s="294">
        <v>9000</v>
      </c>
      <c r="X38" s="266">
        <v>1</v>
      </c>
    </row>
    <row r="39" spans="1:24" ht="18" customHeight="1" x14ac:dyDescent="0.2">
      <c r="A39" s="403"/>
      <c r="B39" s="295">
        <v>39</v>
      </c>
      <c r="C39" s="296"/>
      <c r="D39" s="297"/>
      <c r="E39" s="412"/>
      <c r="F39" s="413"/>
      <c r="G39" s="414"/>
      <c r="H39" s="301" t="s">
        <v>29</v>
      </c>
      <c r="I39" s="337">
        <v>1</v>
      </c>
      <c r="J39" s="294"/>
      <c r="K39" s="412"/>
      <c r="L39" s="413"/>
      <c r="M39" s="414"/>
      <c r="N39" s="301" t="s">
        <v>29</v>
      </c>
      <c r="O39" s="342">
        <v>2</v>
      </c>
      <c r="P39" s="331"/>
      <c r="Q39" s="294" t="s">
        <v>29</v>
      </c>
      <c r="S39" s="293" t="s">
        <v>29</v>
      </c>
      <c r="U39" s="293" t="s">
        <v>29</v>
      </c>
      <c r="W39" s="294">
        <v>9000</v>
      </c>
      <c r="X39" s="266">
        <v>1</v>
      </c>
    </row>
    <row r="40" spans="1:24" ht="18" customHeight="1" x14ac:dyDescent="0.2">
      <c r="A40" s="403"/>
      <c r="B40" s="285">
        <v>40</v>
      </c>
      <c r="C40" s="286"/>
      <c r="D40" s="287"/>
      <c r="E40" s="409"/>
      <c r="F40" s="410"/>
      <c r="G40" s="411"/>
      <c r="H40" s="291" t="s">
        <v>29</v>
      </c>
      <c r="I40" s="336">
        <v>2</v>
      </c>
      <c r="J40" s="292"/>
      <c r="K40" s="409"/>
      <c r="L40" s="410"/>
      <c r="M40" s="411"/>
      <c r="N40" s="291" t="s">
        <v>29</v>
      </c>
      <c r="O40" s="341">
        <v>1</v>
      </c>
      <c r="P40" s="330"/>
      <c r="Q40" s="292" t="s">
        <v>29</v>
      </c>
      <c r="S40" s="293" t="s">
        <v>29</v>
      </c>
      <c r="U40" s="293" t="s">
        <v>29</v>
      </c>
      <c r="W40" s="294">
        <v>9000</v>
      </c>
      <c r="X40" s="266">
        <v>1</v>
      </c>
    </row>
    <row r="41" spans="1:24" ht="18" customHeight="1" x14ac:dyDescent="0.2">
      <c r="A41" s="403"/>
      <c r="B41" s="295">
        <v>41</v>
      </c>
      <c r="C41" s="296"/>
      <c r="D41" s="297"/>
      <c r="E41" s="412"/>
      <c r="F41" s="413"/>
      <c r="G41" s="414"/>
      <c r="H41" s="301" t="s">
        <v>29</v>
      </c>
      <c r="I41" s="337">
        <v>1</v>
      </c>
      <c r="J41" s="294"/>
      <c r="K41" s="412"/>
      <c r="L41" s="413"/>
      <c r="M41" s="414"/>
      <c r="N41" s="301" t="s">
        <v>29</v>
      </c>
      <c r="O41" s="342">
        <v>2</v>
      </c>
      <c r="P41" s="331"/>
      <c r="Q41" s="294" t="s">
        <v>29</v>
      </c>
      <c r="S41" s="293" t="s">
        <v>29</v>
      </c>
      <c r="U41" s="293" t="s">
        <v>29</v>
      </c>
      <c r="W41" s="294">
        <v>9000</v>
      </c>
      <c r="X41" s="266">
        <v>1</v>
      </c>
    </row>
    <row r="42" spans="1:24" ht="18" customHeight="1" x14ac:dyDescent="0.2">
      <c r="A42" s="403"/>
      <c r="B42" s="285">
        <v>42</v>
      </c>
      <c r="C42" s="286"/>
      <c r="D42" s="287"/>
      <c r="E42" s="409"/>
      <c r="F42" s="410"/>
      <c r="G42" s="411"/>
      <c r="H42" s="291" t="s">
        <v>29</v>
      </c>
      <c r="I42" s="336">
        <v>2</v>
      </c>
      <c r="J42" s="292"/>
      <c r="K42" s="409"/>
      <c r="L42" s="410"/>
      <c r="M42" s="411"/>
      <c r="N42" s="291" t="s">
        <v>29</v>
      </c>
      <c r="O42" s="341">
        <v>1</v>
      </c>
      <c r="P42" s="330"/>
      <c r="Q42" s="292" t="s">
        <v>29</v>
      </c>
      <c r="S42" s="293" t="s">
        <v>29</v>
      </c>
      <c r="U42" s="293" t="s">
        <v>29</v>
      </c>
      <c r="W42" s="294">
        <v>9000</v>
      </c>
      <c r="X42" s="266">
        <v>1</v>
      </c>
    </row>
    <row r="43" spans="1:24" ht="18" customHeight="1" x14ac:dyDescent="0.2">
      <c r="A43" s="403"/>
      <c r="B43" s="295">
        <v>43</v>
      </c>
      <c r="C43" s="296"/>
      <c r="D43" s="297"/>
      <c r="E43" s="412"/>
      <c r="F43" s="413"/>
      <c r="G43" s="414"/>
      <c r="H43" s="301" t="s">
        <v>29</v>
      </c>
      <c r="I43" s="337">
        <v>1</v>
      </c>
      <c r="J43" s="294"/>
      <c r="K43" s="412"/>
      <c r="L43" s="413"/>
      <c r="M43" s="414"/>
      <c r="N43" s="301" t="s">
        <v>29</v>
      </c>
      <c r="O43" s="342">
        <v>2</v>
      </c>
      <c r="P43" s="331"/>
      <c r="Q43" s="294" t="s">
        <v>29</v>
      </c>
      <c r="S43" s="293" t="s">
        <v>29</v>
      </c>
      <c r="U43" s="293" t="s">
        <v>29</v>
      </c>
      <c r="W43" s="294">
        <v>9000</v>
      </c>
      <c r="X43" s="266">
        <v>1</v>
      </c>
    </row>
    <row r="44" spans="1:24" ht="18" customHeight="1" x14ac:dyDescent="0.2">
      <c r="A44" s="403"/>
      <c r="B44" s="285">
        <v>44</v>
      </c>
      <c r="C44" s="286"/>
      <c r="D44" s="287"/>
      <c r="E44" s="409"/>
      <c r="F44" s="410"/>
      <c r="G44" s="411"/>
      <c r="H44" s="291" t="s">
        <v>29</v>
      </c>
      <c r="I44" s="336">
        <v>2</v>
      </c>
      <c r="J44" s="292"/>
      <c r="K44" s="409"/>
      <c r="L44" s="410"/>
      <c r="M44" s="411"/>
      <c r="N44" s="291" t="s">
        <v>29</v>
      </c>
      <c r="O44" s="341">
        <v>1</v>
      </c>
      <c r="P44" s="330"/>
      <c r="Q44" s="292" t="s">
        <v>29</v>
      </c>
      <c r="S44" s="293" t="s">
        <v>29</v>
      </c>
      <c r="U44" s="293" t="s">
        <v>29</v>
      </c>
      <c r="W44" s="294">
        <v>9000</v>
      </c>
      <c r="X44" s="266">
        <v>1</v>
      </c>
    </row>
    <row r="45" spans="1:24" ht="18" customHeight="1" x14ac:dyDescent="0.2">
      <c r="A45" s="403"/>
      <c r="B45" s="305">
        <v>45</v>
      </c>
      <c r="C45" s="306"/>
      <c r="D45" s="307"/>
      <c r="E45" s="415"/>
      <c r="F45" s="416"/>
      <c r="G45" s="417"/>
      <c r="H45" s="311" t="s">
        <v>29</v>
      </c>
      <c r="I45" s="338">
        <v>1</v>
      </c>
      <c r="J45" s="312"/>
      <c r="K45" s="415"/>
      <c r="L45" s="416"/>
      <c r="M45" s="417"/>
      <c r="N45" s="311" t="s">
        <v>29</v>
      </c>
      <c r="O45" s="343">
        <v>2</v>
      </c>
      <c r="P45" s="332"/>
      <c r="Q45" s="312" t="s">
        <v>29</v>
      </c>
      <c r="S45" s="293" t="s">
        <v>29</v>
      </c>
      <c r="U45" s="293" t="s">
        <v>29</v>
      </c>
      <c r="W45" s="294">
        <v>9000</v>
      </c>
      <c r="X45" s="266">
        <v>1</v>
      </c>
    </row>
    <row r="46" spans="1:24" ht="18" customHeight="1" x14ac:dyDescent="0.2">
      <c r="A46" s="403"/>
      <c r="B46" s="346">
        <v>46</v>
      </c>
      <c r="C46" s="347"/>
      <c r="D46" s="348"/>
      <c r="E46" s="419"/>
      <c r="F46" s="420"/>
      <c r="G46" s="421"/>
      <c r="H46" s="352" t="s">
        <v>29</v>
      </c>
      <c r="I46" s="251">
        <v>2</v>
      </c>
      <c r="J46" s="353"/>
      <c r="K46" s="419"/>
      <c r="L46" s="420"/>
      <c r="M46" s="421"/>
      <c r="N46" s="352" t="s">
        <v>29</v>
      </c>
      <c r="O46" s="354">
        <v>1</v>
      </c>
      <c r="P46" s="355"/>
      <c r="Q46" s="353" t="s">
        <v>29</v>
      </c>
      <c r="S46" s="293" t="s">
        <v>29</v>
      </c>
      <c r="U46" s="293" t="s">
        <v>29</v>
      </c>
      <c r="W46" s="294">
        <v>9000</v>
      </c>
      <c r="X46" s="266">
        <v>1</v>
      </c>
    </row>
    <row r="47" spans="1:24" ht="18" customHeight="1" x14ac:dyDescent="0.2">
      <c r="A47" s="403"/>
      <c r="B47" s="295">
        <v>47</v>
      </c>
      <c r="C47" s="296"/>
      <c r="D47" s="297"/>
      <c r="E47" s="412"/>
      <c r="F47" s="413"/>
      <c r="G47" s="414"/>
      <c r="H47" s="301" t="s">
        <v>29</v>
      </c>
      <c r="I47" s="337">
        <v>1</v>
      </c>
      <c r="J47" s="294"/>
      <c r="K47" s="412"/>
      <c r="L47" s="413"/>
      <c r="M47" s="414"/>
      <c r="N47" s="301" t="s">
        <v>29</v>
      </c>
      <c r="O47" s="342">
        <v>2</v>
      </c>
      <c r="P47" s="331"/>
      <c r="Q47" s="294" t="s">
        <v>29</v>
      </c>
      <c r="S47" s="293" t="s">
        <v>29</v>
      </c>
      <c r="U47" s="293" t="s">
        <v>29</v>
      </c>
      <c r="W47" s="294">
        <v>9000</v>
      </c>
      <c r="X47" s="266">
        <v>1</v>
      </c>
    </row>
    <row r="48" spans="1:24" ht="18" customHeight="1" x14ac:dyDescent="0.2">
      <c r="A48" s="403"/>
      <c r="B48" s="285">
        <v>48</v>
      </c>
      <c r="C48" s="286"/>
      <c r="D48" s="287"/>
      <c r="E48" s="409"/>
      <c r="F48" s="410"/>
      <c r="G48" s="411"/>
      <c r="H48" s="291" t="s">
        <v>29</v>
      </c>
      <c r="I48" s="336">
        <v>2</v>
      </c>
      <c r="J48" s="292"/>
      <c r="K48" s="409"/>
      <c r="L48" s="410"/>
      <c r="M48" s="411"/>
      <c r="N48" s="291" t="s">
        <v>29</v>
      </c>
      <c r="O48" s="341">
        <v>1</v>
      </c>
      <c r="P48" s="330"/>
      <c r="Q48" s="292" t="s">
        <v>29</v>
      </c>
      <c r="S48" s="293" t="s">
        <v>29</v>
      </c>
      <c r="U48" s="293" t="s">
        <v>29</v>
      </c>
      <c r="W48" s="294">
        <v>9000</v>
      </c>
      <c r="X48" s="266">
        <v>1</v>
      </c>
    </row>
    <row r="49" spans="1:24" ht="18" customHeight="1" x14ac:dyDescent="0.2">
      <c r="A49" s="403"/>
      <c r="B49" s="295">
        <v>49</v>
      </c>
      <c r="C49" s="296"/>
      <c r="D49" s="297"/>
      <c r="E49" s="412"/>
      <c r="F49" s="413"/>
      <c r="G49" s="414"/>
      <c r="H49" s="301" t="s">
        <v>29</v>
      </c>
      <c r="I49" s="337">
        <v>1</v>
      </c>
      <c r="J49" s="294"/>
      <c r="K49" s="412"/>
      <c r="L49" s="413"/>
      <c r="M49" s="414"/>
      <c r="N49" s="301" t="s">
        <v>29</v>
      </c>
      <c r="O49" s="342">
        <v>2</v>
      </c>
      <c r="P49" s="331"/>
      <c r="Q49" s="294" t="s">
        <v>29</v>
      </c>
      <c r="S49" s="293" t="s">
        <v>29</v>
      </c>
      <c r="U49" s="293" t="s">
        <v>29</v>
      </c>
      <c r="W49" s="294">
        <v>9000</v>
      </c>
      <c r="X49" s="266">
        <v>1</v>
      </c>
    </row>
    <row r="50" spans="1:24" ht="18" customHeight="1" x14ac:dyDescent="0.2">
      <c r="A50" s="403"/>
      <c r="B50" s="285">
        <v>50</v>
      </c>
      <c r="C50" s="286"/>
      <c r="D50" s="287"/>
      <c r="E50" s="409"/>
      <c r="F50" s="410"/>
      <c r="G50" s="411"/>
      <c r="H50" s="291" t="s">
        <v>29</v>
      </c>
      <c r="I50" s="336">
        <v>2</v>
      </c>
      <c r="J50" s="292"/>
      <c r="K50" s="409"/>
      <c r="L50" s="410"/>
      <c r="M50" s="411"/>
      <c r="N50" s="291" t="s">
        <v>29</v>
      </c>
      <c r="O50" s="341">
        <v>1</v>
      </c>
      <c r="P50" s="330"/>
      <c r="Q50" s="292" t="s">
        <v>29</v>
      </c>
      <c r="S50" s="293" t="s">
        <v>29</v>
      </c>
      <c r="U50" s="293" t="s">
        <v>29</v>
      </c>
      <c r="W50" s="294">
        <v>9000</v>
      </c>
      <c r="X50" s="266">
        <v>1</v>
      </c>
    </row>
    <row r="51" spans="1:24" ht="18" customHeight="1" x14ac:dyDescent="0.2">
      <c r="A51" s="403"/>
      <c r="B51" s="295">
        <v>51</v>
      </c>
      <c r="C51" s="296"/>
      <c r="D51" s="297"/>
      <c r="E51" s="412"/>
      <c r="F51" s="413"/>
      <c r="G51" s="414"/>
      <c r="H51" s="301" t="s">
        <v>29</v>
      </c>
      <c r="I51" s="337">
        <v>1</v>
      </c>
      <c r="J51" s="294"/>
      <c r="K51" s="412"/>
      <c r="L51" s="413"/>
      <c r="M51" s="414"/>
      <c r="N51" s="301" t="s">
        <v>29</v>
      </c>
      <c r="O51" s="342">
        <v>2</v>
      </c>
      <c r="P51" s="331"/>
      <c r="Q51" s="294" t="s">
        <v>29</v>
      </c>
      <c r="S51" s="293" t="s">
        <v>29</v>
      </c>
      <c r="U51" s="293" t="s">
        <v>29</v>
      </c>
      <c r="W51" s="294">
        <v>9000</v>
      </c>
      <c r="X51" s="266">
        <v>1</v>
      </c>
    </row>
    <row r="52" spans="1:24" ht="18" customHeight="1" x14ac:dyDescent="0.2">
      <c r="A52" s="403"/>
      <c r="B52" s="285">
        <v>52</v>
      </c>
      <c r="C52" s="286"/>
      <c r="D52" s="287"/>
      <c r="E52" s="409"/>
      <c r="F52" s="410"/>
      <c r="G52" s="411"/>
      <c r="H52" s="291" t="s">
        <v>29</v>
      </c>
      <c r="I52" s="336">
        <v>2</v>
      </c>
      <c r="J52" s="292"/>
      <c r="K52" s="409"/>
      <c r="L52" s="410"/>
      <c r="M52" s="411"/>
      <c r="N52" s="291" t="s">
        <v>29</v>
      </c>
      <c r="O52" s="341">
        <v>1</v>
      </c>
      <c r="P52" s="330"/>
      <c r="Q52" s="292" t="s">
        <v>29</v>
      </c>
      <c r="S52" s="293" t="s">
        <v>29</v>
      </c>
      <c r="U52" s="293" t="s">
        <v>29</v>
      </c>
      <c r="W52" s="294">
        <v>9000</v>
      </c>
      <c r="X52" s="266">
        <v>1</v>
      </c>
    </row>
    <row r="53" spans="1:24" ht="18" customHeight="1" x14ac:dyDescent="0.2">
      <c r="A53" s="403"/>
      <c r="B53" s="295">
        <v>53</v>
      </c>
      <c r="C53" s="296"/>
      <c r="D53" s="297"/>
      <c r="E53" s="412"/>
      <c r="F53" s="413"/>
      <c r="G53" s="414"/>
      <c r="H53" s="301" t="s">
        <v>29</v>
      </c>
      <c r="I53" s="337">
        <v>1</v>
      </c>
      <c r="J53" s="294"/>
      <c r="K53" s="412"/>
      <c r="L53" s="413"/>
      <c r="M53" s="414"/>
      <c r="N53" s="301" t="s">
        <v>29</v>
      </c>
      <c r="O53" s="342">
        <v>2</v>
      </c>
      <c r="P53" s="331"/>
      <c r="Q53" s="294" t="s">
        <v>29</v>
      </c>
      <c r="S53" s="293" t="s">
        <v>29</v>
      </c>
      <c r="U53" s="293" t="s">
        <v>29</v>
      </c>
      <c r="W53" s="294">
        <v>9000</v>
      </c>
      <c r="X53" s="266">
        <v>1</v>
      </c>
    </row>
    <row r="54" spans="1:24" ht="18" customHeight="1" x14ac:dyDescent="0.2">
      <c r="A54" s="403"/>
      <c r="B54" s="285">
        <v>54</v>
      </c>
      <c r="C54" s="286"/>
      <c r="D54" s="287"/>
      <c r="E54" s="409"/>
      <c r="F54" s="410"/>
      <c r="G54" s="411"/>
      <c r="H54" s="291" t="s">
        <v>29</v>
      </c>
      <c r="I54" s="336">
        <v>2</v>
      </c>
      <c r="J54" s="292"/>
      <c r="K54" s="409"/>
      <c r="L54" s="410"/>
      <c r="M54" s="411"/>
      <c r="N54" s="291" t="s">
        <v>29</v>
      </c>
      <c r="O54" s="341">
        <v>1</v>
      </c>
      <c r="P54" s="330"/>
      <c r="Q54" s="292" t="s">
        <v>29</v>
      </c>
      <c r="S54" s="293" t="s">
        <v>29</v>
      </c>
      <c r="U54" s="293" t="s">
        <v>29</v>
      </c>
      <c r="W54" s="294">
        <v>9000</v>
      </c>
      <c r="X54" s="266">
        <v>1</v>
      </c>
    </row>
    <row r="55" spans="1:24" ht="18" customHeight="1" x14ac:dyDescent="0.2">
      <c r="A55" s="403"/>
      <c r="B55" s="295">
        <v>55</v>
      </c>
      <c r="C55" s="296"/>
      <c r="D55" s="297"/>
      <c r="E55" s="412"/>
      <c r="F55" s="413"/>
      <c r="G55" s="414"/>
      <c r="H55" s="301" t="s">
        <v>29</v>
      </c>
      <c r="I55" s="337">
        <v>1</v>
      </c>
      <c r="J55" s="294"/>
      <c r="K55" s="412"/>
      <c r="L55" s="413"/>
      <c r="M55" s="414"/>
      <c r="N55" s="301" t="s">
        <v>29</v>
      </c>
      <c r="O55" s="342">
        <v>2</v>
      </c>
      <c r="P55" s="331"/>
      <c r="Q55" s="294" t="s">
        <v>29</v>
      </c>
      <c r="S55" s="293" t="s">
        <v>29</v>
      </c>
      <c r="U55" s="293" t="s">
        <v>29</v>
      </c>
      <c r="W55" s="294">
        <v>9000</v>
      </c>
      <c r="X55" s="266">
        <v>1</v>
      </c>
    </row>
    <row r="56" spans="1:24" ht="18" customHeight="1" x14ac:dyDescent="0.2">
      <c r="A56" s="403"/>
      <c r="B56" s="285">
        <v>56</v>
      </c>
      <c r="C56" s="286"/>
      <c r="D56" s="287"/>
      <c r="E56" s="409"/>
      <c r="F56" s="410"/>
      <c r="G56" s="411"/>
      <c r="H56" s="291" t="s">
        <v>29</v>
      </c>
      <c r="I56" s="336">
        <v>2</v>
      </c>
      <c r="J56" s="292"/>
      <c r="K56" s="409"/>
      <c r="L56" s="410"/>
      <c r="M56" s="411"/>
      <c r="N56" s="291" t="s">
        <v>29</v>
      </c>
      <c r="O56" s="341">
        <v>1</v>
      </c>
      <c r="P56" s="330"/>
      <c r="Q56" s="292" t="s">
        <v>29</v>
      </c>
      <c r="S56" s="293" t="s">
        <v>29</v>
      </c>
      <c r="U56" s="293" t="s">
        <v>29</v>
      </c>
      <c r="W56" s="294">
        <v>9000</v>
      </c>
      <c r="X56" s="266">
        <v>1</v>
      </c>
    </row>
    <row r="57" spans="1:24" ht="18" customHeight="1" x14ac:dyDescent="0.2">
      <c r="A57" s="403"/>
      <c r="B57" s="295">
        <v>57</v>
      </c>
      <c r="C57" s="296"/>
      <c r="D57" s="297"/>
      <c r="E57" s="412"/>
      <c r="F57" s="413"/>
      <c r="G57" s="414"/>
      <c r="H57" s="301" t="s">
        <v>29</v>
      </c>
      <c r="I57" s="337">
        <v>1</v>
      </c>
      <c r="J57" s="294"/>
      <c r="K57" s="412"/>
      <c r="L57" s="413"/>
      <c r="M57" s="414"/>
      <c r="N57" s="301" t="s">
        <v>29</v>
      </c>
      <c r="O57" s="342">
        <v>2</v>
      </c>
      <c r="P57" s="331"/>
      <c r="Q57" s="294" t="s">
        <v>29</v>
      </c>
      <c r="S57" s="293" t="s">
        <v>29</v>
      </c>
      <c r="U57" s="293" t="s">
        <v>29</v>
      </c>
      <c r="W57" s="294">
        <v>9000</v>
      </c>
      <c r="X57" s="266">
        <v>1</v>
      </c>
    </row>
    <row r="58" spans="1:24" ht="18" customHeight="1" x14ac:dyDescent="0.2">
      <c r="A58" s="403"/>
      <c r="B58" s="285">
        <v>58</v>
      </c>
      <c r="C58" s="286"/>
      <c r="D58" s="287"/>
      <c r="E58" s="409"/>
      <c r="F58" s="410"/>
      <c r="G58" s="411"/>
      <c r="H58" s="291" t="s">
        <v>29</v>
      </c>
      <c r="I58" s="336">
        <v>2</v>
      </c>
      <c r="J58" s="292"/>
      <c r="K58" s="409"/>
      <c r="L58" s="410"/>
      <c r="M58" s="411"/>
      <c r="N58" s="291" t="s">
        <v>29</v>
      </c>
      <c r="O58" s="341">
        <v>1</v>
      </c>
      <c r="P58" s="330"/>
      <c r="Q58" s="292" t="s">
        <v>29</v>
      </c>
      <c r="S58" s="293" t="s">
        <v>29</v>
      </c>
      <c r="U58" s="293" t="s">
        <v>29</v>
      </c>
      <c r="W58" s="294">
        <v>9000</v>
      </c>
      <c r="X58" s="266">
        <v>1</v>
      </c>
    </row>
    <row r="59" spans="1:24" ht="18" customHeight="1" x14ac:dyDescent="0.2">
      <c r="A59" s="403"/>
      <c r="B59" s="295">
        <v>59</v>
      </c>
      <c r="C59" s="296"/>
      <c r="D59" s="297"/>
      <c r="E59" s="412"/>
      <c r="F59" s="413"/>
      <c r="G59" s="414"/>
      <c r="H59" s="301" t="s">
        <v>29</v>
      </c>
      <c r="I59" s="337">
        <v>1</v>
      </c>
      <c r="J59" s="294"/>
      <c r="K59" s="412"/>
      <c r="L59" s="413"/>
      <c r="M59" s="414"/>
      <c r="N59" s="301" t="s">
        <v>29</v>
      </c>
      <c r="O59" s="342">
        <v>2</v>
      </c>
      <c r="P59" s="331"/>
      <c r="Q59" s="294" t="s">
        <v>29</v>
      </c>
      <c r="S59" s="293" t="s">
        <v>29</v>
      </c>
      <c r="U59" s="293" t="s">
        <v>29</v>
      </c>
      <c r="W59" s="294">
        <v>9000</v>
      </c>
      <c r="X59" s="266">
        <v>1</v>
      </c>
    </row>
    <row r="60" spans="1:24" ht="18" customHeight="1" x14ac:dyDescent="0.2">
      <c r="A60" s="403"/>
      <c r="B60" s="285">
        <v>60</v>
      </c>
      <c r="C60" s="286"/>
      <c r="D60" s="287"/>
      <c r="E60" s="409"/>
      <c r="F60" s="410"/>
      <c r="G60" s="411"/>
      <c r="H60" s="291" t="s">
        <v>29</v>
      </c>
      <c r="I60" s="336">
        <v>2</v>
      </c>
      <c r="J60" s="292"/>
      <c r="K60" s="409"/>
      <c r="L60" s="410"/>
      <c r="M60" s="411"/>
      <c r="N60" s="291" t="s">
        <v>29</v>
      </c>
      <c r="O60" s="341">
        <v>1</v>
      </c>
      <c r="P60" s="330"/>
      <c r="Q60" s="292" t="s">
        <v>29</v>
      </c>
      <c r="S60" s="293" t="s">
        <v>29</v>
      </c>
      <c r="U60" s="293" t="s">
        <v>29</v>
      </c>
      <c r="W60" s="294">
        <v>9000</v>
      </c>
      <c r="X60" s="266">
        <v>1</v>
      </c>
    </row>
    <row r="61" spans="1:24" ht="18" customHeight="1" x14ac:dyDescent="0.2">
      <c r="A61" s="403"/>
      <c r="B61" s="295">
        <v>61</v>
      </c>
      <c r="C61" s="296"/>
      <c r="D61" s="297"/>
      <c r="E61" s="412"/>
      <c r="F61" s="413"/>
      <c r="G61" s="414"/>
      <c r="H61" s="301" t="s">
        <v>29</v>
      </c>
      <c r="I61" s="337">
        <v>1</v>
      </c>
      <c r="J61" s="294"/>
      <c r="K61" s="412"/>
      <c r="L61" s="413"/>
      <c r="M61" s="414"/>
      <c r="N61" s="301" t="s">
        <v>29</v>
      </c>
      <c r="O61" s="342">
        <v>2</v>
      </c>
      <c r="P61" s="331"/>
      <c r="Q61" s="294" t="s">
        <v>29</v>
      </c>
      <c r="S61" s="293" t="s">
        <v>29</v>
      </c>
      <c r="U61" s="293" t="s">
        <v>29</v>
      </c>
      <c r="W61" s="294">
        <v>9000</v>
      </c>
      <c r="X61" s="266">
        <v>1</v>
      </c>
    </row>
    <row r="62" spans="1:24" ht="18" customHeight="1" x14ac:dyDescent="0.2">
      <c r="A62" s="403"/>
      <c r="B62" s="285">
        <v>62</v>
      </c>
      <c r="C62" s="286"/>
      <c r="D62" s="287"/>
      <c r="E62" s="409"/>
      <c r="F62" s="410"/>
      <c r="G62" s="411"/>
      <c r="H62" s="291" t="s">
        <v>29</v>
      </c>
      <c r="I62" s="336">
        <v>2</v>
      </c>
      <c r="J62" s="292"/>
      <c r="K62" s="409"/>
      <c r="L62" s="410"/>
      <c r="M62" s="411"/>
      <c r="N62" s="291" t="s">
        <v>29</v>
      </c>
      <c r="O62" s="341">
        <v>1</v>
      </c>
      <c r="P62" s="330"/>
      <c r="Q62" s="292" t="s">
        <v>29</v>
      </c>
      <c r="S62" s="293" t="s">
        <v>29</v>
      </c>
      <c r="U62" s="293" t="s">
        <v>29</v>
      </c>
      <c r="W62" s="294">
        <v>9000</v>
      </c>
      <c r="X62" s="266">
        <v>1</v>
      </c>
    </row>
    <row r="63" spans="1:24" ht="18" customHeight="1" x14ac:dyDescent="0.2">
      <c r="A63" s="403"/>
      <c r="B63" s="295">
        <v>63</v>
      </c>
      <c r="C63" s="296"/>
      <c r="D63" s="297"/>
      <c r="E63" s="412"/>
      <c r="F63" s="413"/>
      <c r="G63" s="414"/>
      <c r="H63" s="301" t="s">
        <v>29</v>
      </c>
      <c r="I63" s="337">
        <v>1</v>
      </c>
      <c r="J63" s="294"/>
      <c r="K63" s="412"/>
      <c r="L63" s="413"/>
      <c r="M63" s="414"/>
      <c r="N63" s="301" t="s">
        <v>29</v>
      </c>
      <c r="O63" s="342">
        <v>2</v>
      </c>
      <c r="P63" s="331"/>
      <c r="Q63" s="294" t="s">
        <v>29</v>
      </c>
      <c r="S63" s="293" t="s">
        <v>29</v>
      </c>
      <c r="U63" s="293" t="s">
        <v>29</v>
      </c>
      <c r="W63" s="294">
        <v>9000</v>
      </c>
      <c r="X63" s="266">
        <v>1</v>
      </c>
    </row>
    <row r="64" spans="1:24" ht="18" customHeight="1" x14ac:dyDescent="0.2">
      <c r="A64" s="403"/>
      <c r="B64" s="285">
        <v>64</v>
      </c>
      <c r="C64" s="286"/>
      <c r="D64" s="287"/>
      <c r="E64" s="409"/>
      <c r="F64" s="410"/>
      <c r="G64" s="411"/>
      <c r="H64" s="291" t="s">
        <v>29</v>
      </c>
      <c r="I64" s="336">
        <v>2</v>
      </c>
      <c r="J64" s="292"/>
      <c r="K64" s="409"/>
      <c r="L64" s="410"/>
      <c r="M64" s="411"/>
      <c r="N64" s="291" t="s">
        <v>29</v>
      </c>
      <c r="O64" s="341">
        <v>1</v>
      </c>
      <c r="P64" s="330"/>
      <c r="Q64" s="292" t="s">
        <v>29</v>
      </c>
      <c r="S64" s="293" t="s">
        <v>29</v>
      </c>
      <c r="U64" s="293" t="s">
        <v>29</v>
      </c>
      <c r="W64" s="294">
        <v>9000</v>
      </c>
      <c r="X64" s="266">
        <v>1</v>
      </c>
    </row>
    <row r="65" spans="1:24" ht="18" customHeight="1" x14ac:dyDescent="0.2">
      <c r="A65" s="403"/>
      <c r="B65" s="285">
        <v>65</v>
      </c>
      <c r="C65" s="286"/>
      <c r="D65" s="287"/>
      <c r="E65" s="409"/>
      <c r="F65" s="410"/>
      <c r="G65" s="411"/>
      <c r="H65" s="291" t="s">
        <v>29</v>
      </c>
      <c r="I65" s="336">
        <v>1</v>
      </c>
      <c r="J65" s="292"/>
      <c r="K65" s="409"/>
      <c r="L65" s="410"/>
      <c r="M65" s="411"/>
      <c r="N65" s="291" t="s">
        <v>29</v>
      </c>
      <c r="O65" s="341">
        <v>2</v>
      </c>
      <c r="P65" s="330"/>
      <c r="Q65" s="292" t="s">
        <v>29</v>
      </c>
      <c r="S65" s="293" t="s">
        <v>29</v>
      </c>
      <c r="U65" s="293" t="s">
        <v>29</v>
      </c>
      <c r="W65" s="294">
        <v>9000</v>
      </c>
      <c r="X65" s="266">
        <v>1</v>
      </c>
    </row>
    <row r="66" spans="1:24" ht="18" customHeight="1" x14ac:dyDescent="0.2">
      <c r="A66" s="403"/>
      <c r="B66" s="305">
        <v>66</v>
      </c>
      <c r="C66" s="306"/>
      <c r="D66" s="307"/>
      <c r="E66" s="415"/>
      <c r="F66" s="416"/>
      <c r="G66" s="417"/>
      <c r="H66" s="311" t="s">
        <v>29</v>
      </c>
      <c r="I66" s="338">
        <v>2</v>
      </c>
      <c r="J66" s="312"/>
      <c r="K66" s="415"/>
      <c r="L66" s="416"/>
      <c r="M66" s="417"/>
      <c r="N66" s="311" t="s">
        <v>29</v>
      </c>
      <c r="O66" s="343">
        <v>1</v>
      </c>
      <c r="P66" s="332"/>
      <c r="Q66" s="312" t="s">
        <v>29</v>
      </c>
      <c r="S66" s="293" t="s">
        <v>29</v>
      </c>
      <c r="U66" s="293" t="s">
        <v>29</v>
      </c>
      <c r="W66" s="294">
        <v>9000</v>
      </c>
      <c r="X66" s="266">
        <v>1</v>
      </c>
    </row>
    <row r="67" spans="1:24" ht="18" customHeight="1" x14ac:dyDescent="0.2">
      <c r="A67" s="403"/>
      <c r="B67" s="285">
        <v>67</v>
      </c>
      <c r="C67" s="286"/>
      <c r="D67" s="287"/>
      <c r="E67" s="409"/>
      <c r="F67" s="410"/>
      <c r="G67" s="411"/>
      <c r="H67" s="291" t="s">
        <v>29</v>
      </c>
      <c r="I67" s="336">
        <v>1</v>
      </c>
      <c r="J67" s="292"/>
      <c r="K67" s="409"/>
      <c r="L67" s="410"/>
      <c r="M67" s="411"/>
      <c r="N67" s="291" t="s">
        <v>29</v>
      </c>
      <c r="O67" s="341">
        <v>2</v>
      </c>
      <c r="P67" s="330"/>
      <c r="Q67" s="292" t="s">
        <v>29</v>
      </c>
      <c r="S67" s="293" t="s">
        <v>29</v>
      </c>
      <c r="U67" s="293" t="s">
        <v>29</v>
      </c>
      <c r="W67" s="294">
        <v>9000</v>
      </c>
      <c r="X67" s="266">
        <v>1</v>
      </c>
    </row>
    <row r="68" spans="1:24" ht="18" customHeight="1" thickBot="1" x14ac:dyDescent="0.25">
      <c r="A68" s="403"/>
      <c r="B68" s="555">
        <v>68</v>
      </c>
      <c r="C68" s="556"/>
      <c r="D68" s="557"/>
      <c r="E68" s="558"/>
      <c r="F68" s="559"/>
      <c r="G68" s="560"/>
      <c r="H68" s="561" t="s">
        <v>29</v>
      </c>
      <c r="I68" s="562">
        <v>2</v>
      </c>
      <c r="J68" s="304"/>
      <c r="K68" s="558"/>
      <c r="L68" s="559"/>
      <c r="M68" s="560"/>
      <c r="N68" s="561" t="s">
        <v>29</v>
      </c>
      <c r="O68" s="563">
        <v>1</v>
      </c>
      <c r="P68" s="564"/>
      <c r="Q68" s="304" t="s">
        <v>29</v>
      </c>
      <c r="S68" s="321" t="s">
        <v>29</v>
      </c>
      <c r="U68" s="321" t="s">
        <v>29</v>
      </c>
      <c r="W68" s="304">
        <v>9000</v>
      </c>
      <c r="X68" s="266">
        <v>1</v>
      </c>
    </row>
    <row r="69" spans="1:24" ht="18" customHeight="1" x14ac:dyDescent="0.2">
      <c r="A69" s="403"/>
      <c r="B69" s="346">
        <v>69</v>
      </c>
      <c r="C69" s="347"/>
      <c r="D69" s="348"/>
      <c r="E69" s="419"/>
      <c r="F69" s="420"/>
      <c r="G69" s="421"/>
      <c r="H69" s="352" t="s">
        <v>29</v>
      </c>
      <c r="I69" s="251">
        <v>1</v>
      </c>
      <c r="J69" s="353"/>
      <c r="K69" s="419"/>
      <c r="L69" s="420"/>
      <c r="M69" s="421"/>
      <c r="N69" s="352" t="s">
        <v>29</v>
      </c>
      <c r="O69" s="354">
        <v>2</v>
      </c>
      <c r="P69" s="355"/>
      <c r="Q69" s="353" t="s">
        <v>29</v>
      </c>
      <c r="S69" s="293" t="s">
        <v>29</v>
      </c>
      <c r="U69" s="293" t="s">
        <v>29</v>
      </c>
      <c r="W69" s="294">
        <v>9000</v>
      </c>
      <c r="X69" s="266">
        <v>1</v>
      </c>
    </row>
    <row r="70" spans="1:24" ht="18" customHeight="1" x14ac:dyDescent="0.2">
      <c r="A70" s="403"/>
      <c r="B70" s="285">
        <v>70</v>
      </c>
      <c r="C70" s="286"/>
      <c r="D70" s="287"/>
      <c r="E70" s="409"/>
      <c r="F70" s="410"/>
      <c r="G70" s="411"/>
      <c r="H70" s="291" t="s">
        <v>29</v>
      </c>
      <c r="I70" s="336">
        <v>2</v>
      </c>
      <c r="J70" s="292"/>
      <c r="K70" s="418"/>
      <c r="L70" s="410"/>
      <c r="M70" s="411"/>
      <c r="N70" s="291" t="s">
        <v>29</v>
      </c>
      <c r="O70" s="341">
        <v>1</v>
      </c>
      <c r="P70" s="330"/>
      <c r="Q70" s="292" t="s">
        <v>29</v>
      </c>
      <c r="S70" s="293" t="s">
        <v>29</v>
      </c>
      <c r="U70" s="293" t="s">
        <v>29</v>
      </c>
      <c r="W70" s="294">
        <v>9000</v>
      </c>
      <c r="X70" s="266">
        <v>1</v>
      </c>
    </row>
    <row r="71" spans="1:24" ht="18" customHeight="1" x14ac:dyDescent="0.2">
      <c r="A71" s="403"/>
      <c r="B71" s="295">
        <v>71</v>
      </c>
      <c r="C71" s="296"/>
      <c r="D71" s="297"/>
      <c r="E71" s="412"/>
      <c r="F71" s="413"/>
      <c r="G71" s="414"/>
      <c r="H71" s="301" t="s">
        <v>29</v>
      </c>
      <c r="I71" s="337">
        <v>1</v>
      </c>
      <c r="J71" s="294"/>
      <c r="K71" s="412"/>
      <c r="L71" s="413"/>
      <c r="M71" s="414"/>
      <c r="N71" s="301" t="s">
        <v>29</v>
      </c>
      <c r="O71" s="342">
        <v>2</v>
      </c>
      <c r="P71" s="331"/>
      <c r="Q71" s="294" t="s">
        <v>29</v>
      </c>
      <c r="S71" s="293" t="s">
        <v>29</v>
      </c>
      <c r="U71" s="293" t="s">
        <v>29</v>
      </c>
      <c r="W71" s="294">
        <v>9000</v>
      </c>
      <c r="X71" s="266">
        <v>1</v>
      </c>
    </row>
    <row r="72" spans="1:24" ht="18" customHeight="1" x14ac:dyDescent="0.2">
      <c r="A72" s="403"/>
      <c r="B72" s="305">
        <v>72</v>
      </c>
      <c r="C72" s="306"/>
      <c r="D72" s="307"/>
      <c r="E72" s="415"/>
      <c r="F72" s="416"/>
      <c r="G72" s="417"/>
      <c r="H72" s="311" t="s">
        <v>29</v>
      </c>
      <c r="I72" s="338">
        <v>2</v>
      </c>
      <c r="J72" s="312"/>
      <c r="K72" s="415"/>
      <c r="L72" s="416"/>
      <c r="M72" s="417"/>
      <c r="N72" s="311" t="s">
        <v>29</v>
      </c>
      <c r="O72" s="343">
        <v>1</v>
      </c>
      <c r="P72" s="332"/>
      <c r="Q72" s="312" t="s">
        <v>29</v>
      </c>
      <c r="S72" s="293" t="s">
        <v>29</v>
      </c>
      <c r="U72" s="293" t="s">
        <v>29</v>
      </c>
      <c r="W72" s="294">
        <v>9000</v>
      </c>
      <c r="X72" s="266">
        <v>1</v>
      </c>
    </row>
    <row r="73" spans="1:24" ht="18" customHeight="1" x14ac:dyDescent="0.2">
      <c r="A73" s="403"/>
      <c r="B73" s="285">
        <v>73</v>
      </c>
      <c r="C73" s="286"/>
      <c r="D73" s="287"/>
      <c r="E73" s="409"/>
      <c r="F73" s="410"/>
      <c r="G73" s="411"/>
      <c r="H73" s="291" t="s">
        <v>29</v>
      </c>
      <c r="I73" s="336">
        <v>1</v>
      </c>
      <c r="J73" s="292"/>
      <c r="K73" s="409"/>
      <c r="L73" s="410"/>
      <c r="M73" s="411"/>
      <c r="N73" s="291" t="s">
        <v>29</v>
      </c>
      <c r="O73" s="341">
        <v>2</v>
      </c>
      <c r="P73" s="330"/>
      <c r="Q73" s="292" t="s">
        <v>29</v>
      </c>
      <c r="S73" s="293" t="s">
        <v>29</v>
      </c>
      <c r="U73" s="293" t="s">
        <v>29</v>
      </c>
      <c r="W73" s="294">
        <v>9000</v>
      </c>
      <c r="X73" s="266">
        <v>1</v>
      </c>
    </row>
    <row r="74" spans="1:24" ht="18" customHeight="1" x14ac:dyDescent="0.2">
      <c r="A74" s="403"/>
      <c r="B74" s="295">
        <v>74</v>
      </c>
      <c r="C74" s="296"/>
      <c r="D74" s="297"/>
      <c r="E74" s="412"/>
      <c r="F74" s="413"/>
      <c r="G74" s="414"/>
      <c r="H74" s="301" t="s">
        <v>29</v>
      </c>
      <c r="I74" s="337">
        <v>2</v>
      </c>
      <c r="J74" s="294"/>
      <c r="K74" s="412"/>
      <c r="L74" s="413"/>
      <c r="M74" s="414"/>
      <c r="N74" s="301" t="s">
        <v>29</v>
      </c>
      <c r="O74" s="342">
        <v>1</v>
      </c>
      <c r="P74" s="331"/>
      <c r="Q74" s="294" t="s">
        <v>29</v>
      </c>
      <c r="S74" s="293" t="s">
        <v>29</v>
      </c>
      <c r="U74" s="293" t="s">
        <v>29</v>
      </c>
      <c r="W74" s="294">
        <v>9000</v>
      </c>
      <c r="X74" s="266">
        <v>1</v>
      </c>
    </row>
    <row r="75" spans="1:24" ht="18" customHeight="1" x14ac:dyDescent="0.2">
      <c r="A75" s="403"/>
      <c r="B75" s="285">
        <v>75</v>
      </c>
      <c r="C75" s="286"/>
      <c r="D75" s="287"/>
      <c r="E75" s="409"/>
      <c r="F75" s="410"/>
      <c r="G75" s="411"/>
      <c r="H75" s="291" t="s">
        <v>29</v>
      </c>
      <c r="I75" s="336">
        <v>1</v>
      </c>
      <c r="J75" s="292"/>
      <c r="K75" s="409"/>
      <c r="L75" s="410"/>
      <c r="M75" s="411"/>
      <c r="N75" s="291" t="s">
        <v>29</v>
      </c>
      <c r="O75" s="341">
        <v>2</v>
      </c>
      <c r="P75" s="330"/>
      <c r="Q75" s="292" t="s">
        <v>29</v>
      </c>
      <c r="S75" s="293" t="s">
        <v>29</v>
      </c>
      <c r="U75" s="293" t="s">
        <v>29</v>
      </c>
      <c r="W75" s="294">
        <v>9000</v>
      </c>
      <c r="X75" s="266">
        <v>1</v>
      </c>
    </row>
    <row r="76" spans="1:24" ht="18" customHeight="1" x14ac:dyDescent="0.2">
      <c r="A76" s="403"/>
      <c r="B76" s="295">
        <v>76</v>
      </c>
      <c r="C76" s="296"/>
      <c r="D76" s="297"/>
      <c r="E76" s="412"/>
      <c r="F76" s="413"/>
      <c r="G76" s="414"/>
      <c r="H76" s="301" t="s">
        <v>29</v>
      </c>
      <c r="I76" s="337">
        <v>2</v>
      </c>
      <c r="J76" s="294"/>
      <c r="K76" s="412"/>
      <c r="L76" s="413"/>
      <c r="M76" s="414"/>
      <c r="N76" s="301" t="s">
        <v>29</v>
      </c>
      <c r="O76" s="342">
        <v>1</v>
      </c>
      <c r="P76" s="331"/>
      <c r="Q76" s="294" t="s">
        <v>29</v>
      </c>
      <c r="S76" s="293" t="s">
        <v>29</v>
      </c>
      <c r="U76" s="293" t="s">
        <v>29</v>
      </c>
      <c r="W76" s="294">
        <v>9000</v>
      </c>
      <c r="X76" s="266">
        <v>1</v>
      </c>
    </row>
    <row r="77" spans="1:24" ht="18" customHeight="1" x14ac:dyDescent="0.2">
      <c r="A77" s="403"/>
      <c r="B77" s="305">
        <v>77</v>
      </c>
      <c r="C77" s="306"/>
      <c r="D77" s="307"/>
      <c r="E77" s="415"/>
      <c r="F77" s="416"/>
      <c r="G77" s="417"/>
      <c r="H77" s="311" t="s">
        <v>29</v>
      </c>
      <c r="I77" s="338">
        <v>1</v>
      </c>
      <c r="J77" s="312"/>
      <c r="K77" s="415"/>
      <c r="L77" s="416"/>
      <c r="M77" s="417"/>
      <c r="N77" s="311" t="s">
        <v>29</v>
      </c>
      <c r="O77" s="343">
        <v>2</v>
      </c>
      <c r="P77" s="332"/>
      <c r="Q77" s="312" t="s">
        <v>29</v>
      </c>
      <c r="S77" s="293" t="s">
        <v>29</v>
      </c>
      <c r="U77" s="293" t="s">
        <v>29</v>
      </c>
      <c r="W77" s="294">
        <v>9000</v>
      </c>
      <c r="X77" s="266">
        <v>1</v>
      </c>
    </row>
    <row r="78" spans="1:24" ht="18" customHeight="1" x14ac:dyDescent="0.2">
      <c r="A78" s="403"/>
      <c r="B78" s="285">
        <v>78</v>
      </c>
      <c r="C78" s="286"/>
      <c r="D78" s="287"/>
      <c r="E78" s="409"/>
      <c r="F78" s="410"/>
      <c r="G78" s="411"/>
      <c r="H78" s="291" t="s">
        <v>29</v>
      </c>
      <c r="I78" s="336">
        <v>2</v>
      </c>
      <c r="J78" s="292"/>
      <c r="K78" s="409"/>
      <c r="L78" s="410"/>
      <c r="M78" s="411"/>
      <c r="N78" s="291" t="s">
        <v>29</v>
      </c>
      <c r="O78" s="341">
        <v>1</v>
      </c>
      <c r="P78" s="330"/>
      <c r="Q78" s="292" t="s">
        <v>29</v>
      </c>
      <c r="S78" s="293" t="s">
        <v>29</v>
      </c>
      <c r="U78" s="293" t="s">
        <v>29</v>
      </c>
      <c r="W78" s="294">
        <v>9000</v>
      </c>
      <c r="X78" s="266">
        <v>1</v>
      </c>
    </row>
    <row r="79" spans="1:24" ht="18" customHeight="1" x14ac:dyDescent="0.2">
      <c r="A79" s="403"/>
      <c r="B79" s="285">
        <v>79</v>
      </c>
      <c r="C79" s="286"/>
      <c r="D79" s="287"/>
      <c r="E79" s="409"/>
      <c r="F79" s="410"/>
      <c r="G79" s="411"/>
      <c r="H79" s="291" t="s">
        <v>29</v>
      </c>
      <c r="I79" s="336">
        <v>1</v>
      </c>
      <c r="J79" s="292"/>
      <c r="K79" s="409"/>
      <c r="L79" s="410"/>
      <c r="M79" s="411"/>
      <c r="N79" s="291" t="s">
        <v>29</v>
      </c>
      <c r="O79" s="341">
        <v>2</v>
      </c>
      <c r="P79" s="330"/>
      <c r="Q79" s="292" t="s">
        <v>29</v>
      </c>
      <c r="S79" s="293" t="s">
        <v>29</v>
      </c>
      <c r="U79" s="293" t="s">
        <v>29</v>
      </c>
      <c r="W79" s="294">
        <v>9000</v>
      </c>
      <c r="X79" s="266">
        <v>1</v>
      </c>
    </row>
    <row r="80" spans="1:24" ht="18" customHeight="1" x14ac:dyDescent="0.2">
      <c r="A80" s="403"/>
      <c r="B80" s="295">
        <v>80</v>
      </c>
      <c r="C80" s="296"/>
      <c r="D80" s="297"/>
      <c r="E80" s="412"/>
      <c r="F80" s="413"/>
      <c r="G80" s="414"/>
      <c r="H80" s="301" t="s">
        <v>29</v>
      </c>
      <c r="I80" s="337">
        <v>2</v>
      </c>
      <c r="J80" s="294"/>
      <c r="K80" s="412"/>
      <c r="L80" s="413"/>
      <c r="M80" s="414"/>
      <c r="N80" s="301" t="s">
        <v>29</v>
      </c>
      <c r="O80" s="342">
        <v>1</v>
      </c>
      <c r="P80" s="331"/>
      <c r="Q80" s="294" t="s">
        <v>29</v>
      </c>
      <c r="S80" s="293" t="s">
        <v>29</v>
      </c>
      <c r="U80" s="293" t="s">
        <v>29</v>
      </c>
      <c r="W80" s="294">
        <v>9000</v>
      </c>
      <c r="X80" s="266">
        <v>1</v>
      </c>
    </row>
    <row r="81" spans="1:24" ht="18" customHeight="1" x14ac:dyDescent="0.2">
      <c r="A81" s="403"/>
      <c r="B81" s="305">
        <v>81</v>
      </c>
      <c r="C81" s="306"/>
      <c r="D81" s="307"/>
      <c r="E81" s="415"/>
      <c r="F81" s="416"/>
      <c r="G81" s="417"/>
      <c r="H81" s="311" t="s">
        <v>29</v>
      </c>
      <c r="I81" s="338">
        <v>1</v>
      </c>
      <c r="J81" s="312"/>
      <c r="K81" s="415"/>
      <c r="L81" s="416"/>
      <c r="M81" s="417"/>
      <c r="N81" s="311" t="s">
        <v>29</v>
      </c>
      <c r="O81" s="343">
        <v>2</v>
      </c>
      <c r="P81" s="332"/>
      <c r="Q81" s="312" t="s">
        <v>29</v>
      </c>
      <c r="S81" s="293" t="s">
        <v>29</v>
      </c>
      <c r="U81" s="293" t="s">
        <v>29</v>
      </c>
      <c r="W81" s="294">
        <v>9000</v>
      </c>
      <c r="X81" s="266">
        <v>1</v>
      </c>
    </row>
    <row r="82" spans="1:24" ht="18" customHeight="1" x14ac:dyDescent="0.2">
      <c r="A82" s="403"/>
      <c r="B82" s="295">
        <v>82</v>
      </c>
      <c r="C82" s="296"/>
      <c r="D82" s="297"/>
      <c r="E82" s="412"/>
      <c r="F82" s="413"/>
      <c r="G82" s="414"/>
      <c r="H82" s="301" t="s">
        <v>29</v>
      </c>
      <c r="I82" s="337">
        <v>2</v>
      </c>
      <c r="J82" s="294"/>
      <c r="K82" s="412"/>
      <c r="L82" s="413"/>
      <c r="M82" s="414"/>
      <c r="N82" s="301" t="s">
        <v>29</v>
      </c>
      <c r="O82" s="342">
        <v>1</v>
      </c>
      <c r="P82" s="331"/>
      <c r="Q82" s="294" t="s">
        <v>29</v>
      </c>
      <c r="S82" s="293" t="s">
        <v>29</v>
      </c>
      <c r="U82" s="293" t="s">
        <v>29</v>
      </c>
      <c r="W82" s="294">
        <v>9000</v>
      </c>
      <c r="X82" s="266">
        <v>1</v>
      </c>
    </row>
    <row r="83" spans="1:24" ht="18" customHeight="1" x14ac:dyDescent="0.2">
      <c r="A83" s="403"/>
      <c r="B83" s="285">
        <v>83</v>
      </c>
      <c r="C83" s="286"/>
      <c r="D83" s="287"/>
      <c r="E83" s="409"/>
      <c r="F83" s="410"/>
      <c r="G83" s="411"/>
      <c r="H83" s="291" t="s">
        <v>29</v>
      </c>
      <c r="I83" s="336">
        <v>1</v>
      </c>
      <c r="J83" s="292"/>
      <c r="K83" s="409"/>
      <c r="L83" s="410"/>
      <c r="M83" s="411"/>
      <c r="N83" s="291" t="s">
        <v>29</v>
      </c>
      <c r="O83" s="341">
        <v>2</v>
      </c>
      <c r="P83" s="330"/>
      <c r="Q83" s="292" t="s">
        <v>29</v>
      </c>
      <c r="S83" s="293" t="s">
        <v>29</v>
      </c>
      <c r="U83" s="293" t="s">
        <v>29</v>
      </c>
      <c r="W83" s="294">
        <v>9000</v>
      </c>
      <c r="X83" s="266">
        <v>1</v>
      </c>
    </row>
    <row r="84" spans="1:24" ht="18" customHeight="1" x14ac:dyDescent="0.2">
      <c r="A84" s="403"/>
      <c r="B84" s="295">
        <v>84</v>
      </c>
      <c r="C84" s="296"/>
      <c r="D84" s="297"/>
      <c r="E84" s="412"/>
      <c r="F84" s="413"/>
      <c r="G84" s="414"/>
      <c r="H84" s="301" t="s">
        <v>29</v>
      </c>
      <c r="I84" s="337">
        <v>2</v>
      </c>
      <c r="J84" s="294"/>
      <c r="K84" s="412"/>
      <c r="L84" s="413"/>
      <c r="M84" s="414"/>
      <c r="N84" s="301" t="s">
        <v>29</v>
      </c>
      <c r="O84" s="342">
        <v>1</v>
      </c>
      <c r="P84" s="331"/>
      <c r="Q84" s="294" t="s">
        <v>29</v>
      </c>
      <c r="S84" s="293" t="s">
        <v>29</v>
      </c>
      <c r="U84" s="293" t="s">
        <v>29</v>
      </c>
      <c r="W84" s="294">
        <v>9000</v>
      </c>
      <c r="X84" s="266">
        <v>1</v>
      </c>
    </row>
    <row r="85" spans="1:24" ht="18" customHeight="1" x14ac:dyDescent="0.2">
      <c r="A85" s="403"/>
      <c r="B85" s="285">
        <v>85</v>
      </c>
      <c r="C85" s="286"/>
      <c r="D85" s="287"/>
      <c r="E85" s="409"/>
      <c r="F85" s="410"/>
      <c r="G85" s="411"/>
      <c r="H85" s="291" t="s">
        <v>29</v>
      </c>
      <c r="I85" s="336">
        <v>1</v>
      </c>
      <c r="J85" s="292"/>
      <c r="K85" s="409"/>
      <c r="L85" s="410"/>
      <c r="M85" s="411"/>
      <c r="N85" s="291" t="s">
        <v>29</v>
      </c>
      <c r="O85" s="341">
        <v>2</v>
      </c>
      <c r="P85" s="330"/>
      <c r="Q85" s="292" t="s">
        <v>29</v>
      </c>
      <c r="S85" s="293" t="s">
        <v>29</v>
      </c>
      <c r="U85" s="293" t="s">
        <v>29</v>
      </c>
      <c r="W85" s="294">
        <v>9000</v>
      </c>
      <c r="X85" s="266">
        <v>1</v>
      </c>
    </row>
    <row r="86" spans="1:24" ht="18" customHeight="1" x14ac:dyDescent="0.2">
      <c r="A86" s="403"/>
      <c r="B86" s="295">
        <v>86</v>
      </c>
      <c r="C86" s="296"/>
      <c r="D86" s="297"/>
      <c r="E86" s="412"/>
      <c r="F86" s="413"/>
      <c r="G86" s="414"/>
      <c r="H86" s="301" t="s">
        <v>29</v>
      </c>
      <c r="I86" s="337">
        <v>2</v>
      </c>
      <c r="J86" s="294"/>
      <c r="K86" s="412"/>
      <c r="L86" s="413"/>
      <c r="M86" s="414"/>
      <c r="N86" s="301" t="s">
        <v>29</v>
      </c>
      <c r="O86" s="342">
        <v>1</v>
      </c>
      <c r="P86" s="331"/>
      <c r="Q86" s="294" t="s">
        <v>29</v>
      </c>
      <c r="S86" s="293" t="s">
        <v>29</v>
      </c>
      <c r="U86" s="293" t="s">
        <v>29</v>
      </c>
      <c r="W86" s="294">
        <v>9000</v>
      </c>
      <c r="X86" s="266">
        <v>1</v>
      </c>
    </row>
    <row r="87" spans="1:24" ht="18" customHeight="1" x14ac:dyDescent="0.2">
      <c r="A87" s="403"/>
      <c r="B87" s="285">
        <v>87</v>
      </c>
      <c r="C87" s="286"/>
      <c r="D87" s="287"/>
      <c r="E87" s="409"/>
      <c r="F87" s="410"/>
      <c r="G87" s="411"/>
      <c r="H87" s="291" t="s">
        <v>29</v>
      </c>
      <c r="I87" s="336">
        <v>1</v>
      </c>
      <c r="J87" s="292"/>
      <c r="K87" s="409"/>
      <c r="L87" s="410"/>
      <c r="M87" s="411"/>
      <c r="N87" s="291" t="s">
        <v>29</v>
      </c>
      <c r="O87" s="341">
        <v>2</v>
      </c>
      <c r="P87" s="330"/>
      <c r="Q87" s="292" t="s">
        <v>29</v>
      </c>
      <c r="S87" s="293" t="s">
        <v>29</v>
      </c>
      <c r="U87" s="293" t="s">
        <v>29</v>
      </c>
      <c r="W87" s="294">
        <v>9000</v>
      </c>
      <c r="X87" s="266">
        <v>1</v>
      </c>
    </row>
    <row r="88" spans="1:24" ht="18" customHeight="1" x14ac:dyDescent="0.2">
      <c r="A88" s="403"/>
      <c r="B88" s="295">
        <v>88</v>
      </c>
      <c r="C88" s="296"/>
      <c r="D88" s="297"/>
      <c r="E88" s="412"/>
      <c r="F88" s="413"/>
      <c r="G88" s="414"/>
      <c r="H88" s="301" t="s">
        <v>29</v>
      </c>
      <c r="I88" s="337">
        <v>2</v>
      </c>
      <c r="J88" s="294"/>
      <c r="K88" s="412"/>
      <c r="L88" s="413"/>
      <c r="M88" s="414"/>
      <c r="N88" s="301" t="s">
        <v>29</v>
      </c>
      <c r="O88" s="342">
        <v>1</v>
      </c>
      <c r="P88" s="331"/>
      <c r="Q88" s="294" t="s">
        <v>29</v>
      </c>
      <c r="S88" s="293" t="s">
        <v>29</v>
      </c>
      <c r="U88" s="293" t="s">
        <v>29</v>
      </c>
      <c r="W88" s="294">
        <v>9000</v>
      </c>
      <c r="X88" s="266">
        <v>1</v>
      </c>
    </row>
    <row r="89" spans="1:24" ht="18" customHeight="1" x14ac:dyDescent="0.2">
      <c r="A89" s="403"/>
      <c r="B89" s="285">
        <v>89</v>
      </c>
      <c r="C89" s="286"/>
      <c r="D89" s="287"/>
      <c r="E89" s="409"/>
      <c r="F89" s="410"/>
      <c r="G89" s="411"/>
      <c r="H89" s="291" t="s">
        <v>29</v>
      </c>
      <c r="I89" s="336">
        <v>1</v>
      </c>
      <c r="J89" s="292"/>
      <c r="K89" s="409"/>
      <c r="L89" s="410"/>
      <c r="M89" s="411"/>
      <c r="N89" s="291" t="s">
        <v>29</v>
      </c>
      <c r="O89" s="341">
        <v>2</v>
      </c>
      <c r="P89" s="330"/>
      <c r="Q89" s="292" t="s">
        <v>29</v>
      </c>
      <c r="S89" s="293" t="s">
        <v>29</v>
      </c>
      <c r="U89" s="293" t="s">
        <v>29</v>
      </c>
      <c r="W89" s="294">
        <v>9000</v>
      </c>
      <c r="X89" s="266">
        <v>1</v>
      </c>
    </row>
    <row r="90" spans="1:24" ht="18" customHeight="1" x14ac:dyDescent="0.2">
      <c r="A90" s="403"/>
      <c r="B90" s="285">
        <v>90</v>
      </c>
      <c r="C90" s="286"/>
      <c r="D90" s="287"/>
      <c r="E90" s="409"/>
      <c r="F90" s="410"/>
      <c r="G90" s="411"/>
      <c r="H90" s="291" t="s">
        <v>29</v>
      </c>
      <c r="I90" s="336">
        <v>2</v>
      </c>
      <c r="J90" s="292"/>
      <c r="K90" s="409"/>
      <c r="L90" s="410"/>
      <c r="M90" s="411"/>
      <c r="N90" s="291" t="s">
        <v>29</v>
      </c>
      <c r="O90" s="341">
        <v>1</v>
      </c>
      <c r="P90" s="330"/>
      <c r="Q90" s="292" t="s">
        <v>29</v>
      </c>
      <c r="S90" s="293" t="s">
        <v>29</v>
      </c>
      <c r="U90" s="293" t="s">
        <v>29</v>
      </c>
      <c r="W90" s="294">
        <v>9000</v>
      </c>
      <c r="X90" s="266">
        <v>1</v>
      </c>
    </row>
    <row r="91" spans="1:24" ht="18" customHeight="1" x14ac:dyDescent="0.2">
      <c r="A91" s="403"/>
      <c r="B91" s="346">
        <v>91</v>
      </c>
      <c r="C91" s="347"/>
      <c r="D91" s="348"/>
      <c r="E91" s="419"/>
      <c r="F91" s="420"/>
      <c r="G91" s="421"/>
      <c r="H91" s="352" t="s">
        <v>29</v>
      </c>
      <c r="I91" s="251">
        <v>1</v>
      </c>
      <c r="J91" s="353"/>
      <c r="K91" s="419"/>
      <c r="L91" s="420"/>
      <c r="M91" s="421"/>
      <c r="N91" s="352" t="s">
        <v>29</v>
      </c>
      <c r="O91" s="354">
        <v>2</v>
      </c>
      <c r="P91" s="355"/>
      <c r="Q91" s="353" t="s">
        <v>29</v>
      </c>
      <c r="S91" s="293" t="s">
        <v>29</v>
      </c>
      <c r="U91" s="293" t="s">
        <v>29</v>
      </c>
      <c r="W91" s="294">
        <v>9000</v>
      </c>
      <c r="X91" s="266">
        <v>1</v>
      </c>
    </row>
    <row r="92" spans="1:24" ht="18" customHeight="1" x14ac:dyDescent="0.2">
      <c r="A92" s="403"/>
      <c r="B92" s="295">
        <v>92</v>
      </c>
      <c r="C92" s="296"/>
      <c r="D92" s="297"/>
      <c r="E92" s="412"/>
      <c r="F92" s="413"/>
      <c r="G92" s="414"/>
      <c r="H92" s="301" t="s">
        <v>29</v>
      </c>
      <c r="I92" s="337">
        <v>2</v>
      </c>
      <c r="J92" s="294"/>
      <c r="K92" s="412"/>
      <c r="L92" s="413"/>
      <c r="M92" s="414"/>
      <c r="N92" s="301" t="s">
        <v>29</v>
      </c>
      <c r="O92" s="342">
        <v>1</v>
      </c>
      <c r="P92" s="331"/>
      <c r="Q92" s="294" t="s">
        <v>29</v>
      </c>
      <c r="S92" s="293" t="s">
        <v>29</v>
      </c>
      <c r="U92" s="293" t="s">
        <v>29</v>
      </c>
      <c r="W92" s="294">
        <v>9000</v>
      </c>
      <c r="X92" s="266">
        <v>1</v>
      </c>
    </row>
    <row r="93" spans="1:24" ht="18" customHeight="1" x14ac:dyDescent="0.2">
      <c r="A93" s="403"/>
      <c r="B93" s="295">
        <v>93</v>
      </c>
      <c r="C93" s="296"/>
      <c r="D93" s="297"/>
      <c r="E93" s="412"/>
      <c r="F93" s="413"/>
      <c r="G93" s="414"/>
      <c r="H93" s="301" t="s">
        <v>29</v>
      </c>
      <c r="I93" s="337">
        <v>1</v>
      </c>
      <c r="J93" s="294"/>
      <c r="K93" s="412"/>
      <c r="L93" s="413"/>
      <c r="M93" s="414"/>
      <c r="N93" s="301" t="s">
        <v>29</v>
      </c>
      <c r="O93" s="342">
        <v>2</v>
      </c>
      <c r="P93" s="331"/>
      <c r="Q93" s="294" t="s">
        <v>29</v>
      </c>
      <c r="S93" s="293" t="s">
        <v>29</v>
      </c>
      <c r="U93" s="293" t="s">
        <v>29</v>
      </c>
      <c r="W93" s="294">
        <v>9000</v>
      </c>
      <c r="X93" s="266">
        <v>1</v>
      </c>
    </row>
    <row r="94" spans="1:24" ht="18" customHeight="1" x14ac:dyDescent="0.2">
      <c r="A94" s="403"/>
      <c r="B94" s="295">
        <v>94</v>
      </c>
      <c r="C94" s="296"/>
      <c r="D94" s="297"/>
      <c r="E94" s="412"/>
      <c r="F94" s="413"/>
      <c r="G94" s="414"/>
      <c r="H94" s="301" t="s">
        <v>29</v>
      </c>
      <c r="I94" s="337">
        <v>2</v>
      </c>
      <c r="J94" s="294"/>
      <c r="K94" s="412"/>
      <c r="L94" s="413"/>
      <c r="M94" s="414"/>
      <c r="N94" s="301" t="s">
        <v>29</v>
      </c>
      <c r="O94" s="342">
        <v>1</v>
      </c>
      <c r="P94" s="331"/>
      <c r="Q94" s="294" t="s">
        <v>29</v>
      </c>
      <c r="S94" s="293" t="s">
        <v>29</v>
      </c>
      <c r="U94" s="293" t="s">
        <v>29</v>
      </c>
      <c r="W94" s="294">
        <v>9000</v>
      </c>
      <c r="X94" s="266">
        <v>1</v>
      </c>
    </row>
    <row r="95" spans="1:24" ht="18" customHeight="1" x14ac:dyDescent="0.2">
      <c r="A95" s="403"/>
      <c r="B95" s="285">
        <v>95</v>
      </c>
      <c r="C95" s="286"/>
      <c r="D95" s="287"/>
      <c r="E95" s="409"/>
      <c r="F95" s="410"/>
      <c r="G95" s="411"/>
      <c r="H95" s="291" t="s">
        <v>29</v>
      </c>
      <c r="I95" s="336">
        <v>1</v>
      </c>
      <c r="J95" s="292"/>
      <c r="K95" s="409"/>
      <c r="L95" s="410"/>
      <c r="M95" s="411"/>
      <c r="N95" s="291" t="s">
        <v>29</v>
      </c>
      <c r="O95" s="341">
        <v>2</v>
      </c>
      <c r="P95" s="330"/>
      <c r="Q95" s="292" t="s">
        <v>29</v>
      </c>
      <c r="S95" s="293" t="s">
        <v>29</v>
      </c>
      <c r="U95" s="293" t="s">
        <v>29</v>
      </c>
      <c r="W95" s="294">
        <v>9000</v>
      </c>
      <c r="X95" s="266">
        <v>1</v>
      </c>
    </row>
    <row r="96" spans="1:24" ht="18" customHeight="1" x14ac:dyDescent="0.2">
      <c r="A96" s="403"/>
      <c r="B96" s="295">
        <v>96</v>
      </c>
      <c r="C96" s="296"/>
      <c r="D96" s="297"/>
      <c r="E96" s="412"/>
      <c r="F96" s="413"/>
      <c r="G96" s="414"/>
      <c r="H96" s="301" t="s">
        <v>29</v>
      </c>
      <c r="I96" s="337">
        <v>2</v>
      </c>
      <c r="J96" s="294"/>
      <c r="K96" s="412"/>
      <c r="L96" s="413"/>
      <c r="M96" s="414"/>
      <c r="N96" s="301" t="s">
        <v>29</v>
      </c>
      <c r="O96" s="342">
        <v>1</v>
      </c>
      <c r="P96" s="331"/>
      <c r="Q96" s="294" t="s">
        <v>29</v>
      </c>
      <c r="S96" s="293" t="s">
        <v>29</v>
      </c>
      <c r="U96" s="293" t="s">
        <v>29</v>
      </c>
      <c r="W96" s="294">
        <v>9000</v>
      </c>
      <c r="X96" s="266">
        <v>1</v>
      </c>
    </row>
    <row r="97" spans="1:24" ht="18" customHeight="1" x14ac:dyDescent="0.2">
      <c r="A97" s="403"/>
      <c r="B97" s="285">
        <v>97</v>
      </c>
      <c r="C97" s="286"/>
      <c r="D97" s="287"/>
      <c r="E97" s="409"/>
      <c r="F97" s="410"/>
      <c r="G97" s="411"/>
      <c r="H97" s="291" t="s">
        <v>29</v>
      </c>
      <c r="I97" s="336">
        <v>1</v>
      </c>
      <c r="J97" s="292"/>
      <c r="K97" s="409"/>
      <c r="L97" s="410"/>
      <c r="M97" s="411"/>
      <c r="N97" s="291" t="s">
        <v>29</v>
      </c>
      <c r="O97" s="341">
        <v>2</v>
      </c>
      <c r="P97" s="330"/>
      <c r="Q97" s="292" t="s">
        <v>29</v>
      </c>
      <c r="S97" s="293" t="s">
        <v>29</v>
      </c>
      <c r="U97" s="293" t="s">
        <v>29</v>
      </c>
      <c r="W97" s="294">
        <v>9000</v>
      </c>
      <c r="X97" s="266">
        <v>1</v>
      </c>
    </row>
    <row r="98" spans="1:24" ht="18" customHeight="1" x14ac:dyDescent="0.2">
      <c r="A98" s="403"/>
      <c r="B98" s="295">
        <v>98</v>
      </c>
      <c r="C98" s="296"/>
      <c r="D98" s="297"/>
      <c r="E98" s="412"/>
      <c r="F98" s="413"/>
      <c r="G98" s="414"/>
      <c r="H98" s="301" t="s">
        <v>29</v>
      </c>
      <c r="I98" s="337">
        <v>2</v>
      </c>
      <c r="J98" s="294"/>
      <c r="K98" s="412"/>
      <c r="L98" s="413"/>
      <c r="M98" s="414"/>
      <c r="N98" s="301" t="s">
        <v>29</v>
      </c>
      <c r="O98" s="342">
        <v>1</v>
      </c>
      <c r="P98" s="331"/>
      <c r="Q98" s="294" t="s">
        <v>29</v>
      </c>
      <c r="S98" s="293" t="s">
        <v>29</v>
      </c>
      <c r="U98" s="293" t="s">
        <v>29</v>
      </c>
      <c r="W98" s="294">
        <v>9000</v>
      </c>
      <c r="X98" s="266">
        <v>1</v>
      </c>
    </row>
    <row r="99" spans="1:24" ht="18" customHeight="1" x14ac:dyDescent="0.2">
      <c r="A99" s="403"/>
      <c r="B99" s="285">
        <v>99</v>
      </c>
      <c r="C99" s="286"/>
      <c r="D99" s="287"/>
      <c r="E99" s="409"/>
      <c r="F99" s="410"/>
      <c r="G99" s="411"/>
      <c r="H99" s="291" t="s">
        <v>29</v>
      </c>
      <c r="I99" s="336">
        <v>1</v>
      </c>
      <c r="J99" s="292"/>
      <c r="K99" s="409"/>
      <c r="L99" s="410"/>
      <c r="M99" s="411"/>
      <c r="N99" s="291" t="s">
        <v>29</v>
      </c>
      <c r="O99" s="341">
        <v>2</v>
      </c>
      <c r="P99" s="330"/>
      <c r="Q99" s="292" t="s">
        <v>29</v>
      </c>
      <c r="S99" s="293" t="s">
        <v>29</v>
      </c>
      <c r="U99" s="293" t="s">
        <v>29</v>
      </c>
      <c r="W99" s="294">
        <v>9000</v>
      </c>
      <c r="X99" s="266">
        <v>1</v>
      </c>
    </row>
    <row r="100" spans="1:24" ht="18" customHeight="1" thickBot="1" x14ac:dyDescent="0.25">
      <c r="A100" s="403"/>
      <c r="B100" s="555">
        <v>100</v>
      </c>
      <c r="C100" s="556"/>
      <c r="D100" s="557"/>
      <c r="E100" s="558"/>
      <c r="F100" s="559"/>
      <c r="G100" s="560"/>
      <c r="H100" s="561" t="s">
        <v>29</v>
      </c>
      <c r="I100" s="562">
        <v>2</v>
      </c>
      <c r="J100" s="304"/>
      <c r="K100" s="558"/>
      <c r="L100" s="559"/>
      <c r="M100" s="560"/>
      <c r="N100" s="561" t="s">
        <v>29</v>
      </c>
      <c r="O100" s="563">
        <v>1</v>
      </c>
      <c r="P100" s="564"/>
      <c r="Q100" s="304" t="s">
        <v>29</v>
      </c>
      <c r="S100" s="321" t="s">
        <v>29</v>
      </c>
      <c r="U100" s="321" t="s">
        <v>29</v>
      </c>
      <c r="W100" s="304">
        <v>9000</v>
      </c>
      <c r="X100" s="266">
        <v>1</v>
      </c>
    </row>
  </sheetData>
  <sheetProtection sheet="1" objects="1" scenarios="1"/>
  <phoneticPr fontId="0" type="noConversion"/>
  <printOptions horizontalCentered="1" verticalCentered="1"/>
  <pageMargins left="0" right="0" top="0.59055118110236227" bottom="0.59055118110236227" header="0.51181102362204722" footer="0.51181102362204722"/>
  <pageSetup paperSize="9" orientation="landscape" horizontalDpi="0" verticalDpi="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7">
    <pageSetUpPr autoPageBreaks="0"/>
  </sheetPr>
  <dimension ref="A1:X126"/>
  <sheetViews>
    <sheetView showGridLines="0" showRowColHeaders="0" zoomScaleNormal="100" workbookViewId="0">
      <pane ySplit="6" topLeftCell="A7" activePane="bottomLeft" state="frozen"/>
      <selection pane="bottomLeft"/>
    </sheetView>
  </sheetViews>
  <sheetFormatPr defaultColWidth="8.85546875" defaultRowHeight="12.75" x14ac:dyDescent="0.2"/>
  <cols>
    <col min="1" max="1" width="1.7109375" style="1" customWidth="1"/>
    <col min="2" max="2" width="4" style="8" customWidth="1"/>
    <col min="3" max="3" width="15.7109375" style="8" customWidth="1"/>
    <col min="4" max="10" width="3.28515625" style="8" customWidth="1"/>
    <col min="11" max="11" width="4.7109375" style="8" customWidth="1"/>
    <col min="12" max="12" width="1.7109375" style="1" customWidth="1"/>
    <col min="13" max="13" width="4" style="8" customWidth="1"/>
    <col min="14" max="14" width="15.7109375" style="8" customWidth="1"/>
    <col min="15" max="21" width="3.28515625" style="8" customWidth="1"/>
    <col min="22" max="22" width="4.7109375" style="9" customWidth="1"/>
    <col min="23" max="23" width="1.7109375" style="1" customWidth="1"/>
    <col min="24" max="24" width="11.42578125" style="1" bestFit="1" customWidth="1"/>
    <col min="25" max="16384" width="8.85546875" style="1"/>
  </cols>
  <sheetData>
    <row r="1" spans="1:24" ht="26.25" x14ac:dyDescent="0.4">
      <c r="B1" s="896" t="s">
        <v>28</v>
      </c>
      <c r="C1" s="896"/>
      <c r="D1" s="896"/>
      <c r="E1" s="896"/>
      <c r="F1" s="896"/>
      <c r="G1" s="896"/>
      <c r="H1" s="896"/>
      <c r="I1" s="896"/>
      <c r="J1" s="896"/>
      <c r="K1" s="896"/>
      <c r="L1" s="896"/>
      <c r="M1" s="896"/>
      <c r="N1" s="896"/>
      <c r="O1" s="896"/>
      <c r="P1" s="896"/>
      <c r="Q1" s="896"/>
      <c r="R1" s="896"/>
      <c r="S1" s="896"/>
      <c r="T1" s="896"/>
      <c r="U1" s="896"/>
      <c r="V1" s="896"/>
    </row>
    <row r="2" spans="1:24" s="512" customFormat="1" ht="13.15" customHeight="1" x14ac:dyDescent="0.25">
      <c r="A2" s="511"/>
      <c r="B2" s="514"/>
      <c r="C2" s="514"/>
      <c r="D2" s="514"/>
      <c r="E2" s="514"/>
      <c r="F2" s="514"/>
      <c r="G2" s="514"/>
      <c r="H2" s="514"/>
      <c r="I2" s="514"/>
      <c r="J2" s="514"/>
      <c r="K2" s="514"/>
      <c r="L2" s="514"/>
      <c r="M2" s="514"/>
      <c r="N2" s="514"/>
      <c r="O2" s="514"/>
      <c r="P2" s="514"/>
      <c r="Q2" s="514"/>
      <c r="R2" s="514"/>
      <c r="S2" s="514"/>
      <c r="T2" s="514"/>
      <c r="U2" s="514"/>
      <c r="V2" s="514"/>
    </row>
    <row r="3" spans="1:24" s="512" customFormat="1" ht="15.95" customHeight="1" x14ac:dyDescent="0.25">
      <c r="A3" s="511"/>
      <c r="B3" s="514"/>
      <c r="C3" s="897" t="str">
        <f>'Start - jaro'!$B$2</f>
        <v>Obvodové kolo hry Plamen 2018/19</v>
      </c>
      <c r="D3" s="897"/>
      <c r="E3" s="897"/>
      <c r="F3" s="897"/>
      <c r="G3" s="897"/>
      <c r="H3" s="897"/>
      <c r="I3" s="897"/>
      <c r="J3" s="897"/>
      <c r="K3" s="897"/>
      <c r="L3" s="514"/>
      <c r="M3" s="897" t="str">
        <f>'Start - jaro'!$F$3&amp;", "&amp;'Start - jaro'!$N$3</f>
        <v>43393, Ločenice</v>
      </c>
      <c r="N3" s="897"/>
      <c r="O3" s="897"/>
      <c r="P3" s="897"/>
      <c r="Q3" s="897"/>
      <c r="R3" s="897"/>
      <c r="S3" s="897"/>
      <c r="T3" s="897"/>
      <c r="U3" s="897"/>
      <c r="V3" s="514"/>
    </row>
    <row r="4" spans="1:24" s="512" customFormat="1" ht="13.15" customHeight="1" thickBot="1" x14ac:dyDescent="0.3">
      <c r="A4" s="511"/>
      <c r="B4" s="514"/>
      <c r="C4" s="514"/>
      <c r="D4" s="514"/>
      <c r="E4" s="514"/>
      <c r="F4" s="514"/>
      <c r="G4" s="514"/>
      <c r="H4" s="514"/>
      <c r="I4" s="514"/>
      <c r="J4" s="514"/>
      <c r="K4" s="514"/>
      <c r="L4" s="514"/>
      <c r="M4" s="514"/>
      <c r="N4" s="526" t="s">
        <v>29</v>
      </c>
      <c r="O4" s="340" t="s">
        <v>29</v>
      </c>
      <c r="P4" s="340" t="s">
        <v>29</v>
      </c>
      <c r="Q4" s="340" t="s">
        <v>29</v>
      </c>
      <c r="R4" s="340" t="s">
        <v>29</v>
      </c>
      <c r="S4" s="340" t="s">
        <v>29</v>
      </c>
      <c r="T4" s="340" t="s">
        <v>29</v>
      </c>
      <c r="U4" s="340" t="s">
        <v>29</v>
      </c>
      <c r="V4" s="531" t="s">
        <v>29</v>
      </c>
    </row>
    <row r="5" spans="1:24" ht="15" customHeight="1" thickBot="1" x14ac:dyDescent="0.25">
      <c r="C5" s="515" t="str">
        <f>'Start - podzim'!$N$2</f>
        <v>STARŠÍ</v>
      </c>
      <c r="M5" s="500"/>
      <c r="N5" s="526"/>
      <c r="O5" s="402"/>
      <c r="P5" s="402"/>
      <c r="Q5" s="402"/>
      <c r="R5" s="402"/>
      <c r="S5" s="402"/>
      <c r="T5" s="402"/>
      <c r="U5" s="402"/>
      <c r="V5" s="533"/>
    </row>
    <row r="6" spans="1:24" s="111" customFormat="1" ht="84" customHeight="1" thickBot="1" x14ac:dyDescent="0.3">
      <c r="A6" s="4"/>
      <c r="B6" s="210" t="s">
        <v>23</v>
      </c>
      <c r="C6" s="210" t="s">
        <v>0</v>
      </c>
      <c r="D6" s="211" t="s">
        <v>1</v>
      </c>
      <c r="E6" s="212" t="s">
        <v>2</v>
      </c>
      <c r="F6" s="212" t="s">
        <v>3</v>
      </c>
      <c r="G6" s="212" t="s">
        <v>4</v>
      </c>
      <c r="H6" s="212" t="s">
        <v>25</v>
      </c>
      <c r="I6" s="212" t="s">
        <v>27</v>
      </c>
      <c r="J6" s="213" t="s">
        <v>145</v>
      </c>
      <c r="K6" s="516" t="s">
        <v>5</v>
      </c>
      <c r="M6" s="534" t="s">
        <v>144</v>
      </c>
      <c r="N6" s="214" t="s">
        <v>0</v>
      </c>
      <c r="O6" s="215" t="s">
        <v>1</v>
      </c>
      <c r="P6" s="216" t="s">
        <v>2</v>
      </c>
      <c r="Q6" s="216" t="s">
        <v>3</v>
      </c>
      <c r="R6" s="216" t="s">
        <v>4</v>
      </c>
      <c r="S6" s="216" t="s">
        <v>25</v>
      </c>
      <c r="T6" s="216" t="s">
        <v>27</v>
      </c>
      <c r="U6" s="217" t="s">
        <v>145</v>
      </c>
      <c r="V6" s="218" t="s">
        <v>5</v>
      </c>
      <c r="X6" s="489"/>
    </row>
    <row r="7" spans="1:24" x14ac:dyDescent="0.2">
      <c r="A7" s="74" t="str">
        <f>IF('Start - jaro'!E6="","","x")</f>
        <v/>
      </c>
      <c r="B7" s="5">
        <v>1</v>
      </c>
      <c r="C7" s="219" t="str">
        <f>IF('Start - jaro'!C6="","",'Start - jaro'!C6)</f>
        <v>Nedabyle</v>
      </c>
      <c r="D7" s="220" t="str">
        <f>IF($A7="x","x",IF($C7="","",IF(V.l.ZPV!$B$6="","0",IF(ISNA(MATCH($C7,ZPVOblN,0)),COUNTIF(ZPVOblT,".")+1,LOOKUP($C7,ZPVOblN,ZPVOblD)))))</f>
        <v>0</v>
      </c>
      <c r="E7" s="221">
        <f>IF($C7="","",PÚ!$I$12)</f>
        <v>0</v>
      </c>
      <c r="F7" s="221">
        <f>IF($C7="","",Št.4x60m!$I$12)</f>
        <v>0</v>
      </c>
      <c r="G7" s="221">
        <f>IF($C7="","",Št.dvojic!$V$12)</f>
        <v>0</v>
      </c>
      <c r="H7" s="221">
        <f>IF($C7="","",Št.400mCTIF!$V$12)</f>
        <v>0</v>
      </c>
      <c r="I7" s="221">
        <f>IF($C7="","",'PÚ CTIF'!$S$12)</f>
        <v>0</v>
      </c>
      <c r="J7" s="222">
        <f>IF($C7="","",Kronika!$H$12)</f>
        <v>0</v>
      </c>
      <c r="K7" s="517">
        <f>IF(A7="x",300,IF(C7="","",SUM(D7:J7)))</f>
        <v>0</v>
      </c>
      <c r="M7" s="610">
        <v>1</v>
      </c>
      <c r="N7" s="553" t="s">
        <v>173</v>
      </c>
      <c r="O7" s="535" t="s">
        <v>175</v>
      </c>
      <c r="P7" s="536">
        <v>0</v>
      </c>
      <c r="Q7" s="536">
        <v>0</v>
      </c>
      <c r="R7" s="536">
        <v>0</v>
      </c>
      <c r="S7" s="536">
        <v>0</v>
      </c>
      <c r="T7" s="536">
        <v>0</v>
      </c>
      <c r="U7" s="537">
        <v>0</v>
      </c>
      <c r="V7" s="554">
        <v>0</v>
      </c>
      <c r="X7" s="224"/>
    </row>
    <row r="8" spans="1:24" x14ac:dyDescent="0.2">
      <c r="A8" s="74" t="str">
        <f>IF('Start - jaro'!E7="","","x")</f>
        <v/>
      </c>
      <c r="B8" s="452">
        <v>2</v>
      </c>
      <c r="C8" s="484" t="str">
        <f>IF('Start - jaro'!C7="","",'Start - jaro'!C7)</f>
        <v>Střížov  II</v>
      </c>
      <c r="D8" s="485" t="str">
        <f>IF($A8="x","x",IF($C8="","",IF(V.l.ZPV!$B$6="","0",IF(ISNA(MATCH($C8,ZPVOblN,0)),COUNTIF(ZPVOblT,".")+1,LOOKUP($C8,ZPVOblN,ZPVOblD)))))</f>
        <v>0</v>
      </c>
      <c r="E8" s="486">
        <f>IF($C8="","",PÚ!$I$14)</f>
        <v>0</v>
      </c>
      <c r="F8" s="486">
        <f>IF($C8="","",Št.4x60m!$I$14)</f>
        <v>0</v>
      </c>
      <c r="G8" s="486">
        <f>IF($C8="","",Št.dvojic!$V$14)</f>
        <v>0</v>
      </c>
      <c r="H8" s="486">
        <f>IF($C8="","",Št.400mCTIF!$V$14)</f>
        <v>0</v>
      </c>
      <c r="I8" s="486">
        <f>IF($C8="","",'PÚ CTIF'!$S$14)</f>
        <v>0</v>
      </c>
      <c r="J8" s="506">
        <f>IF($C8="","",Kronika!$H$13)</f>
        <v>0</v>
      </c>
      <c r="K8" s="518">
        <f t="shared" ref="K8:K71" si="0">IF(A8="x",300,IF(C8="","",SUM(D8:J8)))</f>
        <v>0</v>
      </c>
      <c r="L8" s="110"/>
      <c r="M8" s="611">
        <v>2</v>
      </c>
      <c r="N8" s="484" t="s">
        <v>176</v>
      </c>
      <c r="O8" s="485" t="s">
        <v>175</v>
      </c>
      <c r="P8" s="486">
        <v>0</v>
      </c>
      <c r="Q8" s="486">
        <v>0</v>
      </c>
      <c r="R8" s="486">
        <v>0</v>
      </c>
      <c r="S8" s="486">
        <v>0</v>
      </c>
      <c r="T8" s="486">
        <v>0</v>
      </c>
      <c r="U8" s="487">
        <v>0</v>
      </c>
      <c r="V8" s="488">
        <v>0</v>
      </c>
      <c r="W8" s="110"/>
      <c r="X8" s="224"/>
    </row>
    <row r="9" spans="1:24" x14ac:dyDescent="0.2">
      <c r="A9" s="74" t="str">
        <f>IF('Start - jaro'!E8="","","x")</f>
        <v/>
      </c>
      <c r="B9" s="6">
        <v>3</v>
      </c>
      <c r="C9" s="225" t="str">
        <f>IF('Start - jaro'!C8="","",'Start - jaro'!C8)</f>
        <v>Strážkovice I</v>
      </c>
      <c r="D9" s="226" t="str">
        <f>IF($A9="x","x",IF($C9="","",IF(V.l.ZPV!$B$6="","0",IF(ISNA(MATCH($C9,ZPVOblN,0)),COUNTIF(ZPVOblT,".")+1,LOOKUP($C9,ZPVOblN,ZPVOblD)))))</f>
        <v>0</v>
      </c>
      <c r="E9" s="227">
        <f>IF($C9="","",PÚ!$I$16)</f>
        <v>0</v>
      </c>
      <c r="F9" s="227">
        <f>IF($C9="","",Št.4x60m!$I$16)</f>
        <v>0</v>
      </c>
      <c r="G9" s="227">
        <f>IF($C9="","",Št.dvojic!$V$16)</f>
        <v>0</v>
      </c>
      <c r="H9" s="227">
        <f>IF($C9="","",Št.400mCTIF!$V$16)</f>
        <v>0</v>
      </c>
      <c r="I9" s="227">
        <f>IF($C9="","",'PÚ CTIF'!$S$16)</f>
        <v>0</v>
      </c>
      <c r="J9" s="228">
        <f>IF($C9="","",Kronika!$H$14)</f>
        <v>0</v>
      </c>
      <c r="K9" s="519">
        <f t="shared" si="0"/>
        <v>0</v>
      </c>
      <c r="M9" s="612">
        <v>3</v>
      </c>
      <c r="N9" s="229" t="s">
        <v>169</v>
      </c>
      <c r="O9" s="230" t="s">
        <v>175</v>
      </c>
      <c r="P9" s="231">
        <v>0</v>
      </c>
      <c r="Q9" s="231">
        <v>0</v>
      </c>
      <c r="R9" s="231">
        <v>0</v>
      </c>
      <c r="S9" s="231">
        <v>0</v>
      </c>
      <c r="T9" s="231">
        <v>0</v>
      </c>
      <c r="U9" s="232">
        <v>0</v>
      </c>
      <c r="V9" s="233">
        <v>0</v>
      </c>
      <c r="W9" s="110"/>
      <c r="X9" s="224"/>
    </row>
    <row r="10" spans="1:24" x14ac:dyDescent="0.2">
      <c r="A10" s="74" t="str">
        <f>IF('Start - jaro'!E9="","","x")</f>
        <v/>
      </c>
      <c r="B10" s="452">
        <v>4</v>
      </c>
      <c r="C10" s="484" t="str">
        <f>IF('Start - jaro'!C9="","",'Start - jaro'!C9)</f>
        <v>Římov</v>
      </c>
      <c r="D10" s="485" t="str">
        <f>IF($A10="x","x",IF($C10="","",IF(V.l.ZPV!$B$6="","0",IF(ISNA(MATCH($C10,ZPVOblN,0)),COUNTIF(ZPVOblT,".")+1,LOOKUP($C10,ZPVOblN,ZPVOblD)))))</f>
        <v>0</v>
      </c>
      <c r="E10" s="486">
        <f>IF($C10="","",PÚ!$I$18)</f>
        <v>0</v>
      </c>
      <c r="F10" s="486">
        <f>IF($C10="","",Št.4x60m!$I$18)</f>
        <v>0</v>
      </c>
      <c r="G10" s="486">
        <f>IF($C10="","",Št.dvojic!$V$18)</f>
        <v>0</v>
      </c>
      <c r="H10" s="486">
        <f>IF($C10="","",Št.400mCTIF!$V$18)</f>
        <v>0</v>
      </c>
      <c r="I10" s="486">
        <f>IF($C10="","",'PÚ CTIF'!$S$18)</f>
        <v>0</v>
      </c>
      <c r="J10" s="506">
        <f>IF($C10="","",Kronika!$H$15)</f>
        <v>0</v>
      </c>
      <c r="K10" s="518">
        <f t="shared" si="0"/>
        <v>0</v>
      </c>
      <c r="M10" s="611">
        <v>4</v>
      </c>
      <c r="N10" s="484" t="s">
        <v>170</v>
      </c>
      <c r="O10" s="485" t="s">
        <v>175</v>
      </c>
      <c r="P10" s="486">
        <v>0</v>
      </c>
      <c r="Q10" s="486">
        <v>0</v>
      </c>
      <c r="R10" s="486">
        <v>0</v>
      </c>
      <c r="S10" s="486">
        <v>0</v>
      </c>
      <c r="T10" s="486">
        <v>0</v>
      </c>
      <c r="U10" s="487">
        <v>0</v>
      </c>
      <c r="V10" s="488">
        <v>0</v>
      </c>
      <c r="W10" s="110"/>
      <c r="X10" s="224"/>
    </row>
    <row r="11" spans="1:24" x14ac:dyDescent="0.2">
      <c r="A11" s="74" t="str">
        <f>IF('Start - jaro'!E10="","","x")</f>
        <v/>
      </c>
      <c r="B11" s="6">
        <v>5</v>
      </c>
      <c r="C11" s="225" t="str">
        <f>IF('Start - jaro'!C10="","",'Start - jaro'!C10)</f>
        <v>Střížov   I</v>
      </c>
      <c r="D11" s="226" t="str">
        <f>IF($A11="x","x",IF($C11="","",IF(V.l.ZPV!$B$6="","0",IF(ISNA(MATCH($C11,ZPVOblN,0)),COUNTIF(ZPVOblT,".")+1,LOOKUP($C11,ZPVOblN,ZPVOblD)))))</f>
        <v>0</v>
      </c>
      <c r="E11" s="227">
        <f>IF($C11="","",PÚ!$I$20)</f>
        <v>0</v>
      </c>
      <c r="F11" s="227">
        <f>IF($C11="","",Št.4x60m!$I$20)</f>
        <v>0</v>
      </c>
      <c r="G11" s="227">
        <f>IF($C11="","",Št.dvojic!$V$20)</f>
        <v>0</v>
      </c>
      <c r="H11" s="227">
        <f>IF($C11="","",Št.400mCTIF!$V$20)</f>
        <v>0</v>
      </c>
      <c r="I11" s="227">
        <f>IF($C11="","",'PÚ CTIF'!$S$20)</f>
        <v>0</v>
      </c>
      <c r="J11" s="228">
        <f>IF($C11="","",Kronika!$H$16)</f>
        <v>0</v>
      </c>
      <c r="K11" s="519">
        <f t="shared" si="0"/>
        <v>0</v>
      </c>
      <c r="M11" s="612">
        <v>5</v>
      </c>
      <c r="N11" s="229" t="s">
        <v>177</v>
      </c>
      <c r="O11" s="230" t="s">
        <v>175</v>
      </c>
      <c r="P11" s="231">
        <v>0</v>
      </c>
      <c r="Q11" s="231">
        <v>0</v>
      </c>
      <c r="R11" s="231">
        <v>0</v>
      </c>
      <c r="S11" s="231">
        <v>0</v>
      </c>
      <c r="T11" s="231">
        <v>0</v>
      </c>
      <c r="U11" s="232">
        <v>0</v>
      </c>
      <c r="V11" s="233">
        <v>0</v>
      </c>
      <c r="W11" s="110"/>
      <c r="X11" s="224"/>
    </row>
    <row r="12" spans="1:24" x14ac:dyDescent="0.2">
      <c r="A12" s="74" t="str">
        <f>IF('Start - jaro'!E11="","","x")</f>
        <v/>
      </c>
      <c r="B12" s="452">
        <v>6</v>
      </c>
      <c r="C12" s="484" t="str">
        <f>IF('Start - jaro'!C11="","",'Start - jaro'!C11)</f>
        <v>Nové Homole I</v>
      </c>
      <c r="D12" s="485" t="str">
        <f>IF($A12="x","x",IF($C12="","",IF(V.l.ZPV!$B$6="","0",IF(ISNA(MATCH($C12,ZPVOblN,0)),COUNTIF(ZPVOblT,".")+1,LOOKUP($C12,ZPVOblN,ZPVOblD)))))</f>
        <v>0</v>
      </c>
      <c r="E12" s="486">
        <f>IF($C12="","",PÚ!$I$22)</f>
        <v>0</v>
      </c>
      <c r="F12" s="486">
        <f>IF($C12="","",Št.4x60m!$I$22)</f>
        <v>0</v>
      </c>
      <c r="G12" s="486">
        <f>IF($C12="","",Št.dvojic!$V$22)</f>
        <v>0</v>
      </c>
      <c r="H12" s="486">
        <f>IF($C12="","",Št.400mCTIF!$V$22)</f>
        <v>0</v>
      </c>
      <c r="I12" s="486">
        <f>IF($C12="","",'PÚ CTIF'!$S$22)</f>
        <v>0</v>
      </c>
      <c r="J12" s="506">
        <f>IF($C12="","",Kronika!$H$17)</f>
        <v>0</v>
      </c>
      <c r="K12" s="518">
        <f t="shared" si="0"/>
        <v>0</v>
      </c>
      <c r="M12" s="611">
        <v>6</v>
      </c>
      <c r="N12" s="484" t="s">
        <v>171</v>
      </c>
      <c r="O12" s="485" t="s">
        <v>175</v>
      </c>
      <c r="P12" s="486">
        <v>0</v>
      </c>
      <c r="Q12" s="486">
        <v>0</v>
      </c>
      <c r="R12" s="486">
        <v>0</v>
      </c>
      <c r="S12" s="486">
        <v>0</v>
      </c>
      <c r="T12" s="486">
        <v>0</v>
      </c>
      <c r="U12" s="487">
        <v>0</v>
      </c>
      <c r="V12" s="488">
        <v>0</v>
      </c>
      <c r="W12" s="110"/>
      <c r="X12" s="224"/>
    </row>
    <row r="13" spans="1:24" x14ac:dyDescent="0.2">
      <c r="A13" s="74" t="str">
        <f>IF('Start - jaro'!E12="","","x")</f>
        <v/>
      </c>
      <c r="B13" s="6">
        <v>7</v>
      </c>
      <c r="C13" s="225" t="str">
        <f>IF('Start - jaro'!C12="","",'Start - jaro'!C12)</f>
        <v>Doubravice</v>
      </c>
      <c r="D13" s="226" t="str">
        <f>IF($A13="x","x",IF($C13="","",IF(V.l.ZPV!$B$6="","0",IF(ISNA(MATCH($C13,ZPVOblN,0)),COUNTIF(ZPVOblT,".")+1,LOOKUP($C13,ZPVOblN,ZPVOblD)))))</f>
        <v>0</v>
      </c>
      <c r="E13" s="227">
        <f>IF($C13="","",PÚ!$I$24)</f>
        <v>0</v>
      </c>
      <c r="F13" s="227">
        <f>IF($C13="","",Št.4x60m!$I$24)</f>
        <v>0</v>
      </c>
      <c r="G13" s="227">
        <f>IF($C13="","",Št.dvojic!$V$24)</f>
        <v>0</v>
      </c>
      <c r="H13" s="227">
        <f>IF($C13="","",Št.400mCTIF!$V$24)</f>
        <v>0</v>
      </c>
      <c r="I13" s="227">
        <f>IF($C13="","",'PÚ CTIF'!$S$24)</f>
        <v>0</v>
      </c>
      <c r="J13" s="228">
        <f>IF($C13="","",Kronika!$H$18)</f>
        <v>0</v>
      </c>
      <c r="K13" s="519">
        <f t="shared" si="0"/>
        <v>0</v>
      </c>
      <c r="M13" s="612">
        <v>7</v>
      </c>
      <c r="N13" s="229" t="s">
        <v>172</v>
      </c>
      <c r="O13" s="230" t="s">
        <v>175</v>
      </c>
      <c r="P13" s="231">
        <v>0</v>
      </c>
      <c r="Q13" s="231">
        <v>0</v>
      </c>
      <c r="R13" s="231">
        <v>0</v>
      </c>
      <c r="S13" s="231">
        <v>0</v>
      </c>
      <c r="T13" s="231">
        <v>0</v>
      </c>
      <c r="U13" s="232">
        <v>0</v>
      </c>
      <c r="V13" s="233">
        <v>0</v>
      </c>
      <c r="W13" s="110"/>
      <c r="X13" s="224"/>
    </row>
    <row r="14" spans="1:24" x14ac:dyDescent="0.2">
      <c r="A14" s="74" t="str">
        <f>IF('Start - jaro'!E13="","","x")</f>
        <v/>
      </c>
      <c r="B14" s="452">
        <v>8</v>
      </c>
      <c r="C14" s="484" t="str">
        <f>IF('Start - jaro'!C13="","",'Start - jaro'!C13)</f>
        <v>Svatý Jan nad Malší</v>
      </c>
      <c r="D14" s="485" t="str">
        <f>IF($A14="x","x",IF($C14="","",IF(V.l.ZPV!$B$6="","0",IF(ISNA(MATCH($C14,ZPVOblN,0)),COUNTIF(ZPVOblT,".")+1,LOOKUP($C14,ZPVOblN,ZPVOblD)))))</f>
        <v>0</v>
      </c>
      <c r="E14" s="486">
        <f>IF($C14="","",PÚ!$I$26)</f>
        <v>0</v>
      </c>
      <c r="F14" s="486">
        <f>IF($C14="","",Št.4x60m!$I$26)</f>
        <v>0</v>
      </c>
      <c r="G14" s="486">
        <f>IF($C14="","",Št.dvojic!$V$26)</f>
        <v>0</v>
      </c>
      <c r="H14" s="486">
        <f>IF($C14="","",Št.400mCTIF!$V$26)</f>
        <v>0</v>
      </c>
      <c r="I14" s="486">
        <f>IF($C14="","",'PÚ CTIF'!$S$26)</f>
        <v>0</v>
      </c>
      <c r="J14" s="506">
        <f>IF($C14="","",Kronika!$H$19)</f>
        <v>0</v>
      </c>
      <c r="K14" s="518">
        <f t="shared" si="0"/>
        <v>0</v>
      </c>
      <c r="M14" s="611">
        <v>8</v>
      </c>
      <c r="N14" s="484" t="s">
        <v>174</v>
      </c>
      <c r="O14" s="485" t="s">
        <v>175</v>
      </c>
      <c r="P14" s="486">
        <v>0</v>
      </c>
      <c r="Q14" s="486">
        <v>0</v>
      </c>
      <c r="R14" s="486">
        <v>0</v>
      </c>
      <c r="S14" s="486">
        <v>0</v>
      </c>
      <c r="T14" s="486">
        <v>0</v>
      </c>
      <c r="U14" s="487">
        <v>0</v>
      </c>
      <c r="V14" s="488">
        <v>0</v>
      </c>
      <c r="W14" s="110"/>
      <c r="X14" s="224"/>
    </row>
    <row r="15" spans="1:24" x14ac:dyDescent="0.2">
      <c r="A15" s="74" t="str">
        <f>IF('Start - jaro'!E14="","","x")</f>
        <v/>
      </c>
      <c r="B15" s="6">
        <v>9</v>
      </c>
      <c r="C15" s="225" t="str">
        <f>IF('Start - jaro'!C14="","",'Start - jaro'!C14)</f>
        <v>Nové Homole   III</v>
      </c>
      <c r="D15" s="226" t="str">
        <f>IF($A15="x","x",IF($C15="","",IF(V.l.ZPV!$B$6="","0",IF(ISNA(MATCH($C15,ZPVOblN,0)),COUNTIF(ZPVOblT,".")+1,LOOKUP($C15,ZPVOblN,ZPVOblD)))))</f>
        <v>0</v>
      </c>
      <c r="E15" s="227">
        <f>IF($C15="","",PÚ!$I$28)</f>
        <v>0</v>
      </c>
      <c r="F15" s="227">
        <f>IF($C15="","",Št.4x60m!$I$28)</f>
        <v>0</v>
      </c>
      <c r="G15" s="227">
        <f>IF($C15="","",Št.dvojic!$V$28)</f>
        <v>0</v>
      </c>
      <c r="H15" s="227">
        <f>IF($C15="","",Št.400mCTIF!$V$28)</f>
        <v>0</v>
      </c>
      <c r="I15" s="227">
        <f>IF($C15="","",'PÚ CTIF'!$S$28)</f>
        <v>0</v>
      </c>
      <c r="J15" s="228">
        <f>IF($C15="","",Kronika!$H$20)</f>
        <v>0</v>
      </c>
      <c r="K15" s="519">
        <f t="shared" si="0"/>
        <v>0</v>
      </c>
      <c r="M15" s="612">
        <v>9</v>
      </c>
      <c r="N15" s="229" t="s">
        <v>178</v>
      </c>
      <c r="O15" s="230" t="s">
        <v>175</v>
      </c>
      <c r="P15" s="231">
        <v>0</v>
      </c>
      <c r="Q15" s="231">
        <v>0</v>
      </c>
      <c r="R15" s="231">
        <v>0</v>
      </c>
      <c r="S15" s="231">
        <v>0</v>
      </c>
      <c r="T15" s="231">
        <v>0</v>
      </c>
      <c r="U15" s="232">
        <v>0</v>
      </c>
      <c r="V15" s="233">
        <v>0</v>
      </c>
      <c r="W15" s="110"/>
      <c r="X15" s="224"/>
    </row>
    <row r="16" spans="1:24" x14ac:dyDescent="0.2">
      <c r="A16" s="74" t="str">
        <f>IF('Start - jaro'!E15="","","x")</f>
        <v/>
      </c>
      <c r="B16" s="452">
        <v>10</v>
      </c>
      <c r="C16" s="484" t="str">
        <f>IF('Start - jaro'!C15="","",'Start - jaro'!C15)</f>
        <v>Strážkovice   II</v>
      </c>
      <c r="D16" s="485" t="str">
        <f>IF($A16="x","x",IF($C16="","",IF(V.l.ZPV!$B$6="","0",IF(ISNA(MATCH($C16,ZPVOblN,0)),COUNTIF(ZPVOblT,".")+1,LOOKUP($C16,ZPVOblN,ZPVOblD)))))</f>
        <v>0</v>
      </c>
      <c r="E16" s="486">
        <f>IF($C16="","",PÚ!$I$30)</f>
        <v>0</v>
      </c>
      <c r="F16" s="486">
        <f>IF($C16="","",Št.4x60m!$I$30)</f>
        <v>0</v>
      </c>
      <c r="G16" s="486">
        <f>IF($C16="","",Št.dvojic!$V$30)</f>
        <v>0</v>
      </c>
      <c r="H16" s="486">
        <f>IF($C16="","",Št.400mCTIF!$V$30)</f>
        <v>0</v>
      </c>
      <c r="I16" s="486">
        <f>IF($C16="","",'PÚ CTIF'!$S$30)</f>
        <v>0</v>
      </c>
      <c r="J16" s="506">
        <f>IF($C16="","",Kronika!$H$21)</f>
        <v>0</v>
      </c>
      <c r="K16" s="518">
        <f t="shared" si="0"/>
        <v>0</v>
      </c>
      <c r="M16" s="611">
        <v>10</v>
      </c>
      <c r="N16" s="484" t="s">
        <v>179</v>
      </c>
      <c r="O16" s="485" t="s">
        <v>175</v>
      </c>
      <c r="P16" s="486">
        <v>0</v>
      </c>
      <c r="Q16" s="486">
        <v>0</v>
      </c>
      <c r="R16" s="486">
        <v>0</v>
      </c>
      <c r="S16" s="486">
        <v>0</v>
      </c>
      <c r="T16" s="486">
        <v>0</v>
      </c>
      <c r="U16" s="487">
        <v>0</v>
      </c>
      <c r="V16" s="488">
        <v>0</v>
      </c>
      <c r="W16" s="110"/>
      <c r="X16" s="224"/>
    </row>
    <row r="17" spans="1:24" x14ac:dyDescent="0.2">
      <c r="A17" s="74" t="str">
        <f>IF('Start - jaro'!E16="","","x")</f>
        <v/>
      </c>
      <c r="B17" s="6">
        <v>11</v>
      </c>
      <c r="C17" s="225" t="str">
        <f>IF('Start - jaro'!C16="","",'Start - jaro'!C16)</f>
        <v>Nové Homole II</v>
      </c>
      <c r="D17" s="226" t="str">
        <f>IF($A17="x","x",IF($C17="","",IF(V.l.ZPV!$B$6="","0",IF(ISNA(MATCH($C17,ZPVOblN,0)),COUNTIF(ZPVOblT,".")+1,LOOKUP($C17,ZPVOblN,ZPVOblD)))))</f>
        <v>0</v>
      </c>
      <c r="E17" s="223">
        <f>IF($C17="","",PÚ!$T$12)</f>
        <v>0</v>
      </c>
      <c r="F17" s="223">
        <f>IF($C17="","",Št.4x60m!$T$12)</f>
        <v>0</v>
      </c>
      <c r="G17" s="227">
        <f>IF($C17="","",Št.dvojic!$V$43)</f>
        <v>0</v>
      </c>
      <c r="H17" s="227">
        <f>IF($C17="","",Št.400mCTIF!$V$43)</f>
        <v>0</v>
      </c>
      <c r="I17" s="227">
        <f>IF($C17="","",'PÚ CTIF'!$S$43)</f>
        <v>0</v>
      </c>
      <c r="J17" s="234">
        <f>IF($C17="","",Kronika!$H$22)</f>
        <v>0</v>
      </c>
      <c r="K17" s="519">
        <f t="shared" si="0"/>
        <v>0</v>
      </c>
      <c r="M17" s="612">
        <v>11</v>
      </c>
      <c r="N17" s="229" t="s">
        <v>180</v>
      </c>
      <c r="O17" s="230" t="s">
        <v>175</v>
      </c>
      <c r="P17" s="231">
        <v>0</v>
      </c>
      <c r="Q17" s="231">
        <v>0</v>
      </c>
      <c r="R17" s="231">
        <v>0</v>
      </c>
      <c r="S17" s="231">
        <v>0</v>
      </c>
      <c r="T17" s="231">
        <v>0</v>
      </c>
      <c r="U17" s="232">
        <v>0</v>
      </c>
      <c r="V17" s="233">
        <v>0</v>
      </c>
      <c r="W17" s="110"/>
      <c r="X17" s="224"/>
    </row>
    <row r="18" spans="1:24" x14ac:dyDescent="0.2">
      <c r="A18" s="74" t="str">
        <f>IF('Start - jaro'!E17="","","x")</f>
        <v/>
      </c>
      <c r="B18" s="452">
        <v>12</v>
      </c>
      <c r="C18" s="484" t="str">
        <f>IF('Start - jaro'!C17="","",'Start - jaro'!C17)</f>
        <v/>
      </c>
      <c r="D18" s="485" t="str">
        <f>IF($A18="x","x",IF($C18="","",IF(V.l.ZPV!$B$6="","0",IF(ISNA(MATCH($C18,ZPVOblN,0)),COUNTIF(ZPVOblT,".")+1,LOOKUP($C18,ZPVOblN,ZPVOblD)))))</f>
        <v/>
      </c>
      <c r="E18" s="486" t="str">
        <f>IF($C18="","",PÚ!$T$14)</f>
        <v/>
      </c>
      <c r="F18" s="486" t="str">
        <f>IF($C18="","",Št.4x60m!$T$14)</f>
        <v/>
      </c>
      <c r="G18" s="486" t="str">
        <f>IF($C18="","",Št.dvojic!$V$45)</f>
        <v/>
      </c>
      <c r="H18" s="486" t="str">
        <f>IF($C18="","",Št.400mCTIF!$V$45)</f>
        <v/>
      </c>
      <c r="I18" s="486" t="str">
        <f>IF($C18="","",'PÚ CTIF'!$S$45)</f>
        <v/>
      </c>
      <c r="J18" s="506" t="str">
        <f>IF($C18="","",Kronika!$H$23)</f>
        <v/>
      </c>
      <c r="K18" s="518" t="str">
        <f t="shared" si="0"/>
        <v/>
      </c>
      <c r="M18" s="611">
        <v>12</v>
      </c>
      <c r="N18" s="484" t="s">
        <v>29</v>
      </c>
      <c r="O18" s="485" t="s">
        <v>29</v>
      </c>
      <c r="P18" s="486" t="s">
        <v>29</v>
      </c>
      <c r="Q18" s="486" t="s">
        <v>29</v>
      </c>
      <c r="R18" s="486" t="s">
        <v>29</v>
      </c>
      <c r="S18" s="486" t="s">
        <v>29</v>
      </c>
      <c r="T18" s="486" t="s">
        <v>29</v>
      </c>
      <c r="U18" s="487" t="s">
        <v>29</v>
      </c>
      <c r="V18" s="488" t="s">
        <v>29</v>
      </c>
      <c r="W18" s="110"/>
      <c r="X18" s="224"/>
    </row>
    <row r="19" spans="1:24" x14ac:dyDescent="0.2">
      <c r="A19" s="74" t="str">
        <f>IF('Start - jaro'!E18="","","x")</f>
        <v/>
      </c>
      <c r="B19" s="6">
        <v>13</v>
      </c>
      <c r="C19" s="225" t="str">
        <f>IF('Start - jaro'!C18="","",'Start - jaro'!C18)</f>
        <v/>
      </c>
      <c r="D19" s="226" t="str">
        <f>IF($A19="x","x",IF($C19="","",IF(V.l.ZPV!$B$6="","0",IF(ISNA(MATCH($C19,ZPVOblN,0)),COUNTIF(ZPVOblT,".")+1,LOOKUP($C19,ZPVOblN,ZPVOblD)))))</f>
        <v/>
      </c>
      <c r="E19" s="227" t="str">
        <f>IF($C19="","",PÚ!$T$16)</f>
        <v/>
      </c>
      <c r="F19" s="227" t="str">
        <f>IF($C19="","",Št.4x60m!$T$16)</f>
        <v/>
      </c>
      <c r="G19" s="227" t="str">
        <f>IF($C19="","",Št.dvojic!$V$47)</f>
        <v/>
      </c>
      <c r="H19" s="227" t="str">
        <f>IF($C19="","",Št.400mCTIF!$V$47)</f>
        <v/>
      </c>
      <c r="I19" s="227" t="str">
        <f>IF($C19="","",'PÚ CTIF'!$S$47)</f>
        <v/>
      </c>
      <c r="J19" s="228" t="str">
        <f>IF($C19="","",Kronika!$H$24)</f>
        <v/>
      </c>
      <c r="K19" s="519" t="str">
        <f t="shared" si="0"/>
        <v/>
      </c>
      <c r="M19" s="612">
        <v>13</v>
      </c>
      <c r="N19" s="229" t="s">
        <v>29</v>
      </c>
      <c r="O19" s="230" t="s">
        <v>29</v>
      </c>
      <c r="P19" s="231" t="s">
        <v>29</v>
      </c>
      <c r="Q19" s="231" t="s">
        <v>29</v>
      </c>
      <c r="R19" s="231" t="s">
        <v>29</v>
      </c>
      <c r="S19" s="231" t="s">
        <v>29</v>
      </c>
      <c r="T19" s="231" t="s">
        <v>29</v>
      </c>
      <c r="U19" s="232" t="s">
        <v>29</v>
      </c>
      <c r="V19" s="233" t="s">
        <v>29</v>
      </c>
      <c r="W19" s="110"/>
      <c r="X19" s="224"/>
    </row>
    <row r="20" spans="1:24" x14ac:dyDescent="0.2">
      <c r="A20" s="74" t="str">
        <f>IF('Start - jaro'!E19="","","x")</f>
        <v/>
      </c>
      <c r="B20" s="458">
        <v>14</v>
      </c>
      <c r="C20" s="490" t="str">
        <f>IF('Start - jaro'!C19="","",'Start - jaro'!C19)</f>
        <v/>
      </c>
      <c r="D20" s="485" t="str">
        <f>IF($A20="x","x",IF($C20="","",IF(V.l.ZPV!$B$6="","0",IF(ISNA(MATCH($C20,ZPVOblN,0)),COUNTIF(ZPVOblT,".")+1,LOOKUP($C20,ZPVOblN,ZPVOblD)))))</f>
        <v/>
      </c>
      <c r="E20" s="486" t="str">
        <f>IF($C20="","",PÚ!$T$18)</f>
        <v/>
      </c>
      <c r="F20" s="486" t="str">
        <f>IF($C20="","",Št.4x60m!$T$18)</f>
        <v/>
      </c>
      <c r="G20" s="486" t="str">
        <f>IF($C20="","",Št.dvojic!$V$49)</f>
        <v/>
      </c>
      <c r="H20" s="486" t="str">
        <f>IF($C20="","",Št.400mCTIF!$V$49)</f>
        <v/>
      </c>
      <c r="I20" s="486" t="str">
        <f>IF($C20="","",'PÚ CTIF'!$S$49)</f>
        <v/>
      </c>
      <c r="J20" s="506" t="str">
        <f>IF($C20="","",Kronika!$H$25)</f>
        <v/>
      </c>
      <c r="K20" s="520" t="str">
        <f t="shared" si="0"/>
        <v/>
      </c>
      <c r="M20" s="613">
        <v>14</v>
      </c>
      <c r="N20" s="490" t="s">
        <v>29</v>
      </c>
      <c r="O20" s="485" t="s">
        <v>29</v>
      </c>
      <c r="P20" s="486" t="s">
        <v>29</v>
      </c>
      <c r="Q20" s="486" t="s">
        <v>29</v>
      </c>
      <c r="R20" s="486" t="s">
        <v>29</v>
      </c>
      <c r="S20" s="486" t="s">
        <v>29</v>
      </c>
      <c r="T20" s="486" t="s">
        <v>29</v>
      </c>
      <c r="U20" s="487" t="s">
        <v>29</v>
      </c>
      <c r="V20" s="491" t="s">
        <v>29</v>
      </c>
      <c r="W20" s="110"/>
      <c r="X20" s="224"/>
    </row>
    <row r="21" spans="1:24" x14ac:dyDescent="0.2">
      <c r="A21" s="74" t="str">
        <f>IF('Start - jaro'!E20="","","x")</f>
        <v/>
      </c>
      <c r="B21" s="47">
        <v>15</v>
      </c>
      <c r="C21" s="235" t="str">
        <f>IF('Start - jaro'!C20="","",'Start - jaro'!C20)</f>
        <v/>
      </c>
      <c r="D21" s="226" t="str">
        <f>IF($A21="x","x",IF($C21="","",IF(V.l.ZPV!$B$6="","0",IF(ISNA(MATCH($C21,ZPVOblN,0)),COUNTIF(ZPVOblT,".")+1,LOOKUP($C21,ZPVOblN,ZPVOblD)))))</f>
        <v/>
      </c>
      <c r="E21" s="227" t="str">
        <f>IF($C21="","",PÚ!$T$20)</f>
        <v/>
      </c>
      <c r="F21" s="227" t="str">
        <f>IF($C21="","",Št.4x60m!$T$20)</f>
        <v/>
      </c>
      <c r="G21" s="227" t="str">
        <f>IF($C21="","",Št.dvojic!$V$51)</f>
        <v/>
      </c>
      <c r="H21" s="227" t="str">
        <f>IF($C21="","",Št.400mCTIF!$V$51)</f>
        <v/>
      </c>
      <c r="I21" s="227" t="str">
        <f>IF($C21="","",'PÚ CTIF'!$S$51)</f>
        <v/>
      </c>
      <c r="J21" s="228" t="str">
        <f>IF($C21="","",Kronika!$H$26)</f>
        <v/>
      </c>
      <c r="K21" s="521" t="str">
        <f t="shared" si="0"/>
        <v/>
      </c>
      <c r="M21" s="614">
        <v>15</v>
      </c>
      <c r="N21" s="236" t="s">
        <v>29</v>
      </c>
      <c r="O21" s="230" t="s">
        <v>29</v>
      </c>
      <c r="P21" s="231" t="s">
        <v>29</v>
      </c>
      <c r="Q21" s="231" t="s">
        <v>29</v>
      </c>
      <c r="R21" s="231" t="s">
        <v>29</v>
      </c>
      <c r="S21" s="231" t="s">
        <v>29</v>
      </c>
      <c r="T21" s="231" t="s">
        <v>29</v>
      </c>
      <c r="U21" s="232" t="s">
        <v>29</v>
      </c>
      <c r="V21" s="237" t="s">
        <v>29</v>
      </c>
      <c r="W21" s="110"/>
      <c r="X21" s="224"/>
    </row>
    <row r="22" spans="1:24" x14ac:dyDescent="0.2">
      <c r="A22" s="74" t="str">
        <f>IF('Start - jaro'!E21="","","x")</f>
        <v/>
      </c>
      <c r="B22" s="458">
        <v>16</v>
      </c>
      <c r="C22" s="490" t="str">
        <f>IF('Start - jaro'!C21="","",'Start - jaro'!C21)</f>
        <v/>
      </c>
      <c r="D22" s="485" t="str">
        <f>IF($A22="x","x",IF($C22="","",IF(V.l.ZPV!$B$6="","0",IF(ISNA(MATCH($C22,ZPVOblN,0)),COUNTIF(ZPVOblT,".")+1,LOOKUP($C22,ZPVOblN,ZPVOblD)))))</f>
        <v/>
      </c>
      <c r="E22" s="486" t="str">
        <f>IF($C22="","",PÚ!$T$22)</f>
        <v/>
      </c>
      <c r="F22" s="486" t="str">
        <f>IF($C22="","",Št.4x60m!$T$22)</f>
        <v/>
      </c>
      <c r="G22" s="486" t="str">
        <f>IF($C22="","",Št.dvojic!$V$53)</f>
        <v/>
      </c>
      <c r="H22" s="486" t="str">
        <f>IF($C22="","",Št.400mCTIF!$V$53)</f>
        <v/>
      </c>
      <c r="I22" s="486" t="str">
        <f>IF($C22="","",'PÚ CTIF'!$S$53)</f>
        <v/>
      </c>
      <c r="J22" s="506" t="str">
        <f>IF($C22="","",Kronika!$H$27)</f>
        <v/>
      </c>
      <c r="K22" s="520" t="str">
        <f t="shared" si="0"/>
        <v/>
      </c>
      <c r="M22" s="613">
        <v>16</v>
      </c>
      <c r="N22" s="490" t="s">
        <v>29</v>
      </c>
      <c r="O22" s="485" t="s">
        <v>29</v>
      </c>
      <c r="P22" s="486" t="s">
        <v>29</v>
      </c>
      <c r="Q22" s="486" t="s">
        <v>29</v>
      </c>
      <c r="R22" s="486" t="s">
        <v>29</v>
      </c>
      <c r="S22" s="486" t="s">
        <v>29</v>
      </c>
      <c r="T22" s="486" t="s">
        <v>29</v>
      </c>
      <c r="U22" s="487" t="s">
        <v>29</v>
      </c>
      <c r="V22" s="491" t="s">
        <v>29</v>
      </c>
      <c r="W22" s="110"/>
      <c r="X22" s="224"/>
    </row>
    <row r="23" spans="1:24" x14ac:dyDescent="0.2">
      <c r="A23" s="74" t="str">
        <f>IF('Start - jaro'!E22="","","x")</f>
        <v/>
      </c>
      <c r="B23" s="47">
        <v>17</v>
      </c>
      <c r="C23" s="235" t="str">
        <f>IF('Start - jaro'!C22="","",'Start - jaro'!C22)</f>
        <v/>
      </c>
      <c r="D23" s="226" t="str">
        <f>IF($A23="x","x",IF($C23="","",IF(V.l.ZPV!$B$6="","0",IF(ISNA(MATCH($C23,ZPVOblN,0)),COUNTIF(ZPVOblT,".")+1,LOOKUP($C23,ZPVOblN,ZPVOblD)))))</f>
        <v/>
      </c>
      <c r="E23" s="227" t="str">
        <f>IF($C23="","",PÚ!$T$24)</f>
        <v/>
      </c>
      <c r="F23" s="227" t="str">
        <f>IF($C23="","",Št.4x60m!$T$24)</f>
        <v/>
      </c>
      <c r="G23" s="227" t="str">
        <f>IF($C23="","",Št.dvojic!$V$55)</f>
        <v/>
      </c>
      <c r="H23" s="227" t="str">
        <f>IF($C23="","",Št.400mCTIF!$V$55)</f>
        <v/>
      </c>
      <c r="I23" s="227" t="str">
        <f>IF($C23="","",'PÚ CTIF'!$S$55)</f>
        <v/>
      </c>
      <c r="J23" s="228" t="str">
        <f>IF($C23="","",Kronika!$H$28)</f>
        <v/>
      </c>
      <c r="K23" s="521" t="str">
        <f t="shared" si="0"/>
        <v/>
      </c>
      <c r="M23" s="614">
        <v>17</v>
      </c>
      <c r="N23" s="236" t="s">
        <v>29</v>
      </c>
      <c r="O23" s="230" t="s">
        <v>29</v>
      </c>
      <c r="P23" s="231" t="s">
        <v>29</v>
      </c>
      <c r="Q23" s="231" t="s">
        <v>29</v>
      </c>
      <c r="R23" s="231" t="s">
        <v>29</v>
      </c>
      <c r="S23" s="231" t="s">
        <v>29</v>
      </c>
      <c r="T23" s="231" t="s">
        <v>29</v>
      </c>
      <c r="U23" s="232" t="s">
        <v>29</v>
      </c>
      <c r="V23" s="237" t="s">
        <v>29</v>
      </c>
      <c r="W23" s="110"/>
      <c r="X23" s="224"/>
    </row>
    <row r="24" spans="1:24" x14ac:dyDescent="0.2">
      <c r="A24" s="74" t="str">
        <f>IF('Start - jaro'!E23="","","x")</f>
        <v/>
      </c>
      <c r="B24" s="458">
        <v>18</v>
      </c>
      <c r="C24" s="490" t="str">
        <f>IF('Start - jaro'!C23="","",'Start - jaro'!C23)</f>
        <v/>
      </c>
      <c r="D24" s="485" t="str">
        <f>IF($A24="x","x",IF($C24="","",IF(V.l.ZPV!$B$6="","0",IF(ISNA(MATCH($C24,ZPVOblN,0)),COUNTIF(ZPVOblT,".")+1,LOOKUP($C24,ZPVOblN,ZPVOblD)))))</f>
        <v/>
      </c>
      <c r="E24" s="486" t="str">
        <f>IF($C24="","",PÚ!$T$26)</f>
        <v/>
      </c>
      <c r="F24" s="486" t="str">
        <f>IF($C24="","",Št.4x60m!$T$26)</f>
        <v/>
      </c>
      <c r="G24" s="486" t="str">
        <f>IF($C24="","",Št.dvojic!$V$57)</f>
        <v/>
      </c>
      <c r="H24" s="486" t="str">
        <f>IF($C24="","",Št.400mCTIF!$V$57)</f>
        <v/>
      </c>
      <c r="I24" s="486" t="str">
        <f>IF($C24="","",'PÚ CTIF'!$S$57)</f>
        <v/>
      </c>
      <c r="J24" s="506" t="str">
        <f>IF($C24="","",Kronika!$H$29)</f>
        <v/>
      </c>
      <c r="K24" s="520" t="str">
        <f t="shared" si="0"/>
        <v/>
      </c>
      <c r="M24" s="613">
        <v>18</v>
      </c>
      <c r="N24" s="490" t="s">
        <v>29</v>
      </c>
      <c r="O24" s="485" t="s">
        <v>29</v>
      </c>
      <c r="P24" s="486" t="s">
        <v>29</v>
      </c>
      <c r="Q24" s="486" t="s">
        <v>29</v>
      </c>
      <c r="R24" s="486" t="s">
        <v>29</v>
      </c>
      <c r="S24" s="486" t="s">
        <v>29</v>
      </c>
      <c r="T24" s="486" t="s">
        <v>29</v>
      </c>
      <c r="U24" s="487" t="s">
        <v>29</v>
      </c>
      <c r="V24" s="491" t="s">
        <v>29</v>
      </c>
      <c r="W24" s="110"/>
      <c r="X24" s="224"/>
    </row>
    <row r="25" spans="1:24" x14ac:dyDescent="0.2">
      <c r="A25" s="74" t="str">
        <f>IF('Start - jaro'!E24="","","x")</f>
        <v/>
      </c>
      <c r="B25" s="47">
        <v>19</v>
      </c>
      <c r="C25" s="235" t="str">
        <f>IF('Start - jaro'!C24="","",'Start - jaro'!C24)</f>
        <v/>
      </c>
      <c r="D25" s="226" t="str">
        <f>IF($A25="x","x",IF($C25="","",IF(V.l.ZPV!$B$6="","0",IF(ISNA(MATCH($C25,ZPVOblN,0)),COUNTIF(ZPVOblT,".")+1,LOOKUP($C25,ZPVOblN,ZPVOblD)))))</f>
        <v/>
      </c>
      <c r="E25" s="227" t="str">
        <f>IF($C25="","",PÚ!$T$28)</f>
        <v/>
      </c>
      <c r="F25" s="227" t="str">
        <f>IF($C25="","",Št.4x60m!$T$28)</f>
        <v/>
      </c>
      <c r="G25" s="227" t="str">
        <f>IF($C25="","",Št.dvojic!$V$59)</f>
        <v/>
      </c>
      <c r="H25" s="227" t="str">
        <f>IF($C25="","",Št.400mCTIF!$V$59)</f>
        <v/>
      </c>
      <c r="I25" s="227" t="str">
        <f>IF($C25="","",'PÚ CTIF'!$S$59)</f>
        <v/>
      </c>
      <c r="J25" s="228" t="str">
        <f>IF($C25="","",Kronika!$H$30)</f>
        <v/>
      </c>
      <c r="K25" s="521" t="str">
        <f t="shared" si="0"/>
        <v/>
      </c>
      <c r="M25" s="614">
        <v>19</v>
      </c>
      <c r="N25" s="236" t="s">
        <v>29</v>
      </c>
      <c r="O25" s="230" t="s">
        <v>29</v>
      </c>
      <c r="P25" s="231" t="s">
        <v>29</v>
      </c>
      <c r="Q25" s="231" t="s">
        <v>29</v>
      </c>
      <c r="R25" s="231" t="s">
        <v>29</v>
      </c>
      <c r="S25" s="231" t="s">
        <v>29</v>
      </c>
      <c r="T25" s="231" t="s">
        <v>29</v>
      </c>
      <c r="U25" s="232" t="s">
        <v>29</v>
      </c>
      <c r="V25" s="237" t="s">
        <v>29</v>
      </c>
      <c r="X25" s="224"/>
    </row>
    <row r="26" spans="1:24" x14ac:dyDescent="0.2">
      <c r="A26" s="74" t="str">
        <f>IF('Start - jaro'!E25="","","x")</f>
        <v/>
      </c>
      <c r="B26" s="458">
        <v>20</v>
      </c>
      <c r="C26" s="490" t="str">
        <f>IF('Start - jaro'!C25="","",'Start - jaro'!C25)</f>
        <v/>
      </c>
      <c r="D26" s="485" t="str">
        <f>IF($A26="x","x",IF($C26="","",IF(V.l.ZPV!$B$6="","0",IF(ISNA(MATCH($C26,ZPVOblN,0)),COUNTIF(ZPVOblT,".")+1,LOOKUP($C26,ZPVOblN,ZPVOblD)))))</f>
        <v/>
      </c>
      <c r="E26" s="486" t="str">
        <f>IF($C26="","",PÚ!$T$30)</f>
        <v/>
      </c>
      <c r="F26" s="486" t="str">
        <f>IF($C26="","",Št.4x60m!$T$30)</f>
        <v/>
      </c>
      <c r="G26" s="486" t="str">
        <f>IF($C26="","",Št.dvojic!$V$61)</f>
        <v/>
      </c>
      <c r="H26" s="486" t="str">
        <f>IF($C26="","",Št.400mCTIF!$V$61)</f>
        <v/>
      </c>
      <c r="I26" s="486" t="str">
        <f>IF($C26="","",'PÚ CTIF'!$S$61)</f>
        <v/>
      </c>
      <c r="J26" s="506" t="str">
        <f>IF($C26="","",Kronika!$H$31)</f>
        <v/>
      </c>
      <c r="K26" s="520" t="str">
        <f t="shared" si="0"/>
        <v/>
      </c>
      <c r="M26" s="613">
        <v>20</v>
      </c>
      <c r="N26" s="490" t="s">
        <v>29</v>
      </c>
      <c r="O26" s="492" t="s">
        <v>29</v>
      </c>
      <c r="P26" s="493" t="s">
        <v>29</v>
      </c>
      <c r="Q26" s="493" t="s">
        <v>29</v>
      </c>
      <c r="R26" s="493" t="s">
        <v>29</v>
      </c>
      <c r="S26" s="493" t="s">
        <v>29</v>
      </c>
      <c r="T26" s="493" t="s">
        <v>29</v>
      </c>
      <c r="U26" s="494" t="s">
        <v>29</v>
      </c>
      <c r="V26" s="491" t="s">
        <v>29</v>
      </c>
      <c r="X26" s="224"/>
    </row>
    <row r="27" spans="1:24" x14ac:dyDescent="0.2">
      <c r="A27" s="74" t="str">
        <f>IF('Start - jaro'!E26="","","x")</f>
        <v/>
      </c>
      <c r="B27" s="47">
        <v>21</v>
      </c>
      <c r="C27" s="235" t="str">
        <f>IF('Start - jaro'!C26="","",'Start - jaro'!C26)</f>
        <v/>
      </c>
      <c r="D27" s="226" t="str">
        <f>IF($A27="x","x",IF($C27="","",IF(V.l.ZPV!$B$6="","0",IF(ISNA(MATCH($C27,ZPVOblN,0)),COUNTIF(ZPVOblT,".")+1,LOOKUP($C27,ZPVOblN,ZPVOblD)))))</f>
        <v/>
      </c>
      <c r="E27" s="227" t="str">
        <f>IF($C27="","",PÚ!$I$43)</f>
        <v/>
      </c>
      <c r="F27" s="227" t="str">
        <f>IF($C27="","",Št.4x60m!$I$43)</f>
        <v/>
      </c>
      <c r="G27" s="227" t="str">
        <f>IF($C27="","",Št.dvojic!$V$74)</f>
        <v/>
      </c>
      <c r="H27" s="227" t="str">
        <f>IF($C27="","",Št.400mCTIF!$V$74)</f>
        <v/>
      </c>
      <c r="I27" s="227" t="str">
        <f>IF($C27="","",'PÚ CTIF'!$S$74)</f>
        <v/>
      </c>
      <c r="J27" s="228" t="str">
        <f>IF($C27="","",Kronika!$P$12)</f>
        <v/>
      </c>
      <c r="K27" s="521" t="str">
        <f t="shared" si="0"/>
        <v/>
      </c>
      <c r="M27" s="614">
        <v>21</v>
      </c>
      <c r="N27" s="236" t="s">
        <v>29</v>
      </c>
      <c r="O27" s="238" t="s">
        <v>29</v>
      </c>
      <c r="P27" s="239" t="s">
        <v>29</v>
      </c>
      <c r="Q27" s="239" t="s">
        <v>29</v>
      </c>
      <c r="R27" s="239" t="s">
        <v>29</v>
      </c>
      <c r="S27" s="239" t="s">
        <v>29</v>
      </c>
      <c r="T27" s="239" t="s">
        <v>29</v>
      </c>
      <c r="U27" s="240" t="s">
        <v>29</v>
      </c>
      <c r="V27" s="237" t="s">
        <v>29</v>
      </c>
      <c r="X27" s="224"/>
    </row>
    <row r="28" spans="1:24" x14ac:dyDescent="0.2">
      <c r="A28" s="74" t="str">
        <f>IF('Start - jaro'!E27="","","x")</f>
        <v/>
      </c>
      <c r="B28" s="458">
        <v>22</v>
      </c>
      <c r="C28" s="490" t="str">
        <f>IF('Start - jaro'!C27="","",'Start - jaro'!C27)</f>
        <v/>
      </c>
      <c r="D28" s="485" t="str">
        <f>IF($A28="x","x",IF($C28="","",IF(V.l.ZPV!$B$6="","0",IF(ISNA(MATCH($C28,ZPVOblN,0)),COUNTIF(ZPVOblT,".")+1,LOOKUP($C28,ZPVOblN,ZPVOblD)))))</f>
        <v/>
      </c>
      <c r="E28" s="486" t="str">
        <f>IF($C28="","",PÚ!$I$45)</f>
        <v/>
      </c>
      <c r="F28" s="486" t="str">
        <f>IF($C28="","",Št.4x60m!$I$45)</f>
        <v/>
      </c>
      <c r="G28" s="486" t="str">
        <f>IF($C28="","",Št.dvojic!$V$76)</f>
        <v/>
      </c>
      <c r="H28" s="486" t="str">
        <f>IF($C28="","",Št.400mCTIF!$V$76)</f>
        <v/>
      </c>
      <c r="I28" s="486" t="str">
        <f>IF($C28="","",'PÚ CTIF'!$S$76)</f>
        <v/>
      </c>
      <c r="J28" s="506" t="str">
        <f>IF($C28="","",Kronika!$P$13)</f>
        <v/>
      </c>
      <c r="K28" s="520" t="str">
        <f t="shared" si="0"/>
        <v/>
      </c>
      <c r="M28" s="613">
        <v>22</v>
      </c>
      <c r="N28" s="490" t="s">
        <v>29</v>
      </c>
      <c r="O28" s="492" t="s">
        <v>29</v>
      </c>
      <c r="P28" s="493" t="s">
        <v>29</v>
      </c>
      <c r="Q28" s="493" t="s">
        <v>29</v>
      </c>
      <c r="R28" s="493" t="s">
        <v>29</v>
      </c>
      <c r="S28" s="493" t="s">
        <v>29</v>
      </c>
      <c r="T28" s="493" t="s">
        <v>29</v>
      </c>
      <c r="U28" s="494" t="s">
        <v>29</v>
      </c>
      <c r="V28" s="491" t="s">
        <v>29</v>
      </c>
      <c r="X28" s="224"/>
    </row>
    <row r="29" spans="1:24" x14ac:dyDescent="0.2">
      <c r="A29" s="74" t="str">
        <f>IF('Start - jaro'!E28="","","x")</f>
        <v/>
      </c>
      <c r="B29" s="47">
        <v>23</v>
      </c>
      <c r="C29" s="235" t="str">
        <f>IF('Start - jaro'!C28="","",'Start - jaro'!C28)</f>
        <v/>
      </c>
      <c r="D29" s="226" t="str">
        <f>IF($A29="x","x",IF($C29="","",IF(V.l.ZPV!$B$6="","0",IF(ISNA(MATCH($C29,ZPVOblN,0)),COUNTIF(ZPVOblT,".")+1,LOOKUP($C29,ZPVOblN,ZPVOblD)))))</f>
        <v/>
      </c>
      <c r="E29" s="227" t="str">
        <f>IF($C29="","",PÚ!$I$47)</f>
        <v/>
      </c>
      <c r="F29" s="227" t="str">
        <f>IF($C29="","",Št.4x60m!$I$47)</f>
        <v/>
      </c>
      <c r="G29" s="227" t="str">
        <f>IF($C29="","",Št.dvojic!$V$78)</f>
        <v/>
      </c>
      <c r="H29" s="227" t="str">
        <f>IF($C29="","",Št.400mCTIF!$V$78)</f>
        <v/>
      </c>
      <c r="I29" s="227" t="str">
        <f>IF($C29="","",'PÚ CTIF'!$S$78)</f>
        <v/>
      </c>
      <c r="J29" s="228" t="str">
        <f>IF($C29="","",Kronika!$P$14)</f>
        <v/>
      </c>
      <c r="K29" s="521" t="str">
        <f t="shared" si="0"/>
        <v/>
      </c>
      <c r="M29" s="614">
        <v>23</v>
      </c>
      <c r="N29" s="236" t="s">
        <v>29</v>
      </c>
      <c r="O29" s="238" t="s">
        <v>29</v>
      </c>
      <c r="P29" s="239" t="s">
        <v>29</v>
      </c>
      <c r="Q29" s="239" t="s">
        <v>29</v>
      </c>
      <c r="R29" s="239" t="s">
        <v>29</v>
      </c>
      <c r="S29" s="239" t="s">
        <v>29</v>
      </c>
      <c r="T29" s="239" t="s">
        <v>29</v>
      </c>
      <c r="U29" s="240" t="s">
        <v>29</v>
      </c>
      <c r="V29" s="237" t="s">
        <v>29</v>
      </c>
      <c r="X29" s="224"/>
    </row>
    <row r="30" spans="1:24" x14ac:dyDescent="0.2">
      <c r="A30" s="74" t="str">
        <f>IF('Start - jaro'!E29="","","x")</f>
        <v/>
      </c>
      <c r="B30" s="458">
        <v>24</v>
      </c>
      <c r="C30" s="490" t="str">
        <f>IF('Start - jaro'!C29="","",'Start - jaro'!C29)</f>
        <v/>
      </c>
      <c r="D30" s="485" t="str">
        <f>IF($A30="x","x",IF($C30="","",IF(V.l.ZPV!$B$6="","0",IF(ISNA(MATCH($C30,ZPVOblN,0)),COUNTIF(ZPVOblT,".")+1,LOOKUP($C30,ZPVOblN,ZPVOblD)))))</f>
        <v/>
      </c>
      <c r="E30" s="486" t="str">
        <f>IF($C30="","",PÚ!$I$49)</f>
        <v/>
      </c>
      <c r="F30" s="486" t="str">
        <f>IF($C30="","",Št.4x60m!$I$49)</f>
        <v/>
      </c>
      <c r="G30" s="486" t="str">
        <f>IF($C30="","",Št.dvojic!$V$80)</f>
        <v/>
      </c>
      <c r="H30" s="486" t="str">
        <f>IF($C30="","",Št.400mCTIF!$V$80)</f>
        <v/>
      </c>
      <c r="I30" s="486" t="str">
        <f>IF($C30="","",'PÚ CTIF'!$S$80)</f>
        <v/>
      </c>
      <c r="J30" s="506" t="str">
        <f>IF($C30="","",Kronika!$P$15)</f>
        <v/>
      </c>
      <c r="K30" s="520" t="str">
        <f t="shared" si="0"/>
        <v/>
      </c>
      <c r="M30" s="613">
        <v>24</v>
      </c>
      <c r="N30" s="490" t="s">
        <v>29</v>
      </c>
      <c r="O30" s="492" t="s">
        <v>29</v>
      </c>
      <c r="P30" s="493" t="s">
        <v>29</v>
      </c>
      <c r="Q30" s="493" t="s">
        <v>29</v>
      </c>
      <c r="R30" s="493" t="s">
        <v>29</v>
      </c>
      <c r="S30" s="493" t="s">
        <v>29</v>
      </c>
      <c r="T30" s="493" t="s">
        <v>29</v>
      </c>
      <c r="U30" s="494" t="s">
        <v>29</v>
      </c>
      <c r="V30" s="491" t="s">
        <v>29</v>
      </c>
      <c r="X30" s="224"/>
    </row>
    <row r="31" spans="1:24" x14ac:dyDescent="0.2">
      <c r="A31" s="74" t="str">
        <f>IF('Start - jaro'!E30="","","x")</f>
        <v/>
      </c>
      <c r="B31" s="47">
        <v>25</v>
      </c>
      <c r="C31" s="235" t="str">
        <f>IF('Start - jaro'!C30="","",'Start - jaro'!C30)</f>
        <v/>
      </c>
      <c r="D31" s="226" t="str">
        <f>IF($A31="x","x",IF($C31="","",IF(V.l.ZPV!$B$6="","0",IF(ISNA(MATCH($C31,ZPVOblN,0)),COUNTIF(ZPVOblT,".")+1,LOOKUP($C31,ZPVOblN,ZPVOblD)))))</f>
        <v/>
      </c>
      <c r="E31" s="227" t="str">
        <f>IF($C31="","",PÚ!$I$51)</f>
        <v/>
      </c>
      <c r="F31" s="227" t="str">
        <f>IF($C31="","",Št.4x60m!$I$51)</f>
        <v/>
      </c>
      <c r="G31" s="227" t="str">
        <f>IF($C31="","",Št.dvojic!$V$82)</f>
        <v/>
      </c>
      <c r="H31" s="227" t="str">
        <f>IF($C31="","",Št.400mCTIF!$V$82)</f>
        <v/>
      </c>
      <c r="I31" s="227" t="str">
        <f>IF($C31="","",'PÚ CTIF'!$S$82)</f>
        <v/>
      </c>
      <c r="J31" s="228" t="str">
        <f>IF($C31="","",Kronika!$P$16)</f>
        <v/>
      </c>
      <c r="K31" s="521" t="str">
        <f t="shared" si="0"/>
        <v/>
      </c>
      <c r="M31" s="614">
        <v>25</v>
      </c>
      <c r="N31" s="236" t="s">
        <v>29</v>
      </c>
      <c r="O31" s="238" t="s">
        <v>29</v>
      </c>
      <c r="P31" s="239" t="s">
        <v>29</v>
      </c>
      <c r="Q31" s="239" t="s">
        <v>29</v>
      </c>
      <c r="R31" s="239" t="s">
        <v>29</v>
      </c>
      <c r="S31" s="239" t="s">
        <v>29</v>
      </c>
      <c r="T31" s="239" t="s">
        <v>29</v>
      </c>
      <c r="U31" s="240" t="s">
        <v>29</v>
      </c>
      <c r="V31" s="237" t="s">
        <v>29</v>
      </c>
      <c r="X31" s="224"/>
    </row>
    <row r="32" spans="1:24" x14ac:dyDescent="0.2">
      <c r="A32" s="74" t="str">
        <f>IF('Start - jaro'!I6="","","x")</f>
        <v/>
      </c>
      <c r="B32" s="458">
        <v>26</v>
      </c>
      <c r="C32" s="490" t="str">
        <f>IF('Start - jaro'!G6="","",'Start - jaro'!G6)</f>
        <v/>
      </c>
      <c r="D32" s="485" t="str">
        <f>IF($A32="x","x",IF($C32="","",IF(V.l.ZPV!$B$6="","0",IF(ISNA(MATCH($C32,ZPVOblN,0)),COUNTIF(ZPVOblT,".")+1,LOOKUP($C32,ZPVOblN,ZPVOblD)))))</f>
        <v/>
      </c>
      <c r="E32" s="486" t="str">
        <f>IF($C32="","",PÚ!$I$53)</f>
        <v/>
      </c>
      <c r="F32" s="486" t="str">
        <f>IF($C32="","",Št.4x60m!$I$53)</f>
        <v/>
      </c>
      <c r="G32" s="486" t="str">
        <f>IF($C32="","",Št.dvojic!$V$84)</f>
        <v/>
      </c>
      <c r="H32" s="486" t="str">
        <f>IF($C32="","",Št.400mCTIF!$V$84)</f>
        <v/>
      </c>
      <c r="I32" s="486" t="str">
        <f>IF($C32="","",'PÚ CTIF'!$S$84)</f>
        <v/>
      </c>
      <c r="J32" s="506" t="str">
        <f>IF($C32="","",Kronika!$P$17)</f>
        <v/>
      </c>
      <c r="K32" s="520" t="str">
        <f t="shared" si="0"/>
        <v/>
      </c>
      <c r="M32" s="613">
        <v>26</v>
      </c>
      <c r="N32" s="490" t="s">
        <v>29</v>
      </c>
      <c r="O32" s="492" t="s">
        <v>29</v>
      </c>
      <c r="P32" s="493" t="s">
        <v>29</v>
      </c>
      <c r="Q32" s="493" t="s">
        <v>29</v>
      </c>
      <c r="R32" s="493" t="s">
        <v>29</v>
      </c>
      <c r="S32" s="493" t="s">
        <v>29</v>
      </c>
      <c r="T32" s="493" t="s">
        <v>29</v>
      </c>
      <c r="U32" s="494" t="s">
        <v>29</v>
      </c>
      <c r="V32" s="491" t="s">
        <v>29</v>
      </c>
      <c r="X32" s="224"/>
    </row>
    <row r="33" spans="1:24" x14ac:dyDescent="0.2">
      <c r="A33" s="74" t="str">
        <f>IF('Start - jaro'!I7="","","x")</f>
        <v/>
      </c>
      <c r="B33" s="47">
        <v>27</v>
      </c>
      <c r="C33" s="235" t="str">
        <f>IF('Start - jaro'!G7="","",'Start - jaro'!G7)</f>
        <v/>
      </c>
      <c r="D33" s="226" t="str">
        <f>IF($A33="x","x",IF($C33="","",IF(V.l.ZPV!$B$6="","0",IF(ISNA(MATCH($C33,ZPVOblN,0)),COUNTIF(ZPVOblT,".")+1,LOOKUP($C33,ZPVOblN,ZPVOblD)))))</f>
        <v/>
      </c>
      <c r="E33" s="227" t="str">
        <f>IF($C33="","",PÚ!$I$55)</f>
        <v/>
      </c>
      <c r="F33" s="227" t="str">
        <f>IF($C33="","",Št.4x60m!$I$55)</f>
        <v/>
      </c>
      <c r="G33" s="227" t="str">
        <f>IF($C33="","",Št.dvojic!$V$86)</f>
        <v/>
      </c>
      <c r="H33" s="227" t="str">
        <f>IF($C33="","",Št.400mCTIF!$V$86)</f>
        <v/>
      </c>
      <c r="I33" s="227" t="str">
        <f>IF($C33="","",'PÚ CTIF'!$S$86)</f>
        <v/>
      </c>
      <c r="J33" s="228" t="str">
        <f>IF($C33="","",Kronika!$P$18)</f>
        <v/>
      </c>
      <c r="K33" s="521" t="str">
        <f t="shared" si="0"/>
        <v/>
      </c>
      <c r="M33" s="614">
        <v>27</v>
      </c>
      <c r="N33" s="236" t="s">
        <v>29</v>
      </c>
      <c r="O33" s="238" t="s">
        <v>29</v>
      </c>
      <c r="P33" s="239" t="s">
        <v>29</v>
      </c>
      <c r="Q33" s="239" t="s">
        <v>29</v>
      </c>
      <c r="R33" s="239" t="s">
        <v>29</v>
      </c>
      <c r="S33" s="239" t="s">
        <v>29</v>
      </c>
      <c r="T33" s="239" t="s">
        <v>29</v>
      </c>
      <c r="U33" s="240" t="s">
        <v>29</v>
      </c>
      <c r="V33" s="237" t="s">
        <v>29</v>
      </c>
      <c r="X33" s="224"/>
    </row>
    <row r="34" spans="1:24" x14ac:dyDescent="0.2">
      <c r="A34" s="74" t="str">
        <f>IF('Start - jaro'!I8="","","x")</f>
        <v/>
      </c>
      <c r="B34" s="458">
        <v>28</v>
      </c>
      <c r="C34" s="490" t="str">
        <f>IF('Start - jaro'!G8="","",'Start - jaro'!G8)</f>
        <v/>
      </c>
      <c r="D34" s="485" t="str">
        <f>IF($A34="x","x",IF($C34="","",IF(V.l.ZPV!$B$6="","0",IF(ISNA(MATCH($C34,ZPVOblN,0)),COUNTIF(ZPVOblT,".")+1,LOOKUP($C34,ZPVOblN,ZPVOblD)))))</f>
        <v/>
      </c>
      <c r="E34" s="486" t="str">
        <f>IF($C34="","",PÚ!$I$57)</f>
        <v/>
      </c>
      <c r="F34" s="486" t="str">
        <f>IF($C34="","",Št.4x60m!$I$57)</f>
        <v/>
      </c>
      <c r="G34" s="486" t="str">
        <f>IF($C34="","",Št.dvojic!$V$88)</f>
        <v/>
      </c>
      <c r="H34" s="486" t="str">
        <f>IF($C34="","",Št.400mCTIF!$V$88)</f>
        <v/>
      </c>
      <c r="I34" s="486" t="str">
        <f>IF($C34="","",'PÚ CTIF'!$S$88)</f>
        <v/>
      </c>
      <c r="J34" s="506" t="str">
        <f>IF($C34="","",Kronika!$P$19)</f>
        <v/>
      </c>
      <c r="K34" s="520" t="str">
        <f t="shared" si="0"/>
        <v/>
      </c>
      <c r="M34" s="613">
        <v>28</v>
      </c>
      <c r="N34" s="490" t="s">
        <v>29</v>
      </c>
      <c r="O34" s="492" t="s">
        <v>29</v>
      </c>
      <c r="P34" s="493" t="s">
        <v>29</v>
      </c>
      <c r="Q34" s="493" t="s">
        <v>29</v>
      </c>
      <c r="R34" s="493" t="s">
        <v>29</v>
      </c>
      <c r="S34" s="493" t="s">
        <v>29</v>
      </c>
      <c r="T34" s="493" t="s">
        <v>29</v>
      </c>
      <c r="U34" s="494" t="s">
        <v>29</v>
      </c>
      <c r="V34" s="491" t="s">
        <v>29</v>
      </c>
      <c r="X34" s="224"/>
    </row>
    <row r="35" spans="1:24" x14ac:dyDescent="0.2">
      <c r="A35" s="74" t="str">
        <f>IF('Start - jaro'!I9="","","x")</f>
        <v/>
      </c>
      <c r="B35" s="47">
        <v>29</v>
      </c>
      <c r="C35" s="235" t="str">
        <f>IF('Start - jaro'!G9="","",'Start - jaro'!G9)</f>
        <v/>
      </c>
      <c r="D35" s="226" t="str">
        <f>IF($A35="x","x",IF($C35="","",IF(V.l.ZPV!$B$6="","0",IF(ISNA(MATCH($C35,ZPVOblN,0)),COUNTIF(ZPVOblT,".")+1,LOOKUP($C35,ZPVOblN,ZPVOblD)))))</f>
        <v/>
      </c>
      <c r="E35" s="227" t="str">
        <f>IF($C35="","",PÚ!$I$59)</f>
        <v/>
      </c>
      <c r="F35" s="227" t="str">
        <f>IF($C35="","",Št.4x60m!$I$59)</f>
        <v/>
      </c>
      <c r="G35" s="227" t="str">
        <f>IF($C35="","",Št.dvojic!$V$90)</f>
        <v/>
      </c>
      <c r="H35" s="227" t="str">
        <f>IF($C35="","",Št.400mCTIF!$V$90)</f>
        <v/>
      </c>
      <c r="I35" s="227" t="str">
        <f>IF($C35="","",'PÚ CTIF'!$S$90)</f>
        <v/>
      </c>
      <c r="J35" s="228" t="str">
        <f>IF($C35="","",Kronika!$P$20)</f>
        <v/>
      </c>
      <c r="K35" s="521" t="str">
        <f t="shared" si="0"/>
        <v/>
      </c>
      <c r="M35" s="614">
        <v>29</v>
      </c>
      <c r="N35" s="236" t="s">
        <v>29</v>
      </c>
      <c r="O35" s="238" t="s">
        <v>29</v>
      </c>
      <c r="P35" s="239" t="s">
        <v>29</v>
      </c>
      <c r="Q35" s="239" t="s">
        <v>29</v>
      </c>
      <c r="R35" s="239" t="s">
        <v>29</v>
      </c>
      <c r="S35" s="239" t="s">
        <v>29</v>
      </c>
      <c r="T35" s="239" t="s">
        <v>29</v>
      </c>
      <c r="U35" s="240" t="s">
        <v>29</v>
      </c>
      <c r="V35" s="237" t="s">
        <v>29</v>
      </c>
      <c r="X35" s="224"/>
    </row>
    <row r="36" spans="1:24" x14ac:dyDescent="0.2">
      <c r="A36" s="74" t="str">
        <f>IF('Start - jaro'!I10="","","x")</f>
        <v/>
      </c>
      <c r="B36" s="458">
        <v>30</v>
      </c>
      <c r="C36" s="490" t="str">
        <f>IF('Start - jaro'!G10="","",'Start - jaro'!G10)</f>
        <v/>
      </c>
      <c r="D36" s="485" t="str">
        <f>IF($A36="x","x",IF($C36="","",IF(V.l.ZPV!$B$6="","0",IF(ISNA(MATCH($C36,ZPVOblN,0)),COUNTIF(ZPVOblT,".")+1,LOOKUP($C36,ZPVOblN,ZPVOblD)))))</f>
        <v/>
      </c>
      <c r="E36" s="486" t="str">
        <f>IF($C36="","",PÚ!$I$61)</f>
        <v/>
      </c>
      <c r="F36" s="486" t="str">
        <f>IF($C36="","",Št.4x60m!$I$61)</f>
        <v/>
      </c>
      <c r="G36" s="486" t="str">
        <f>IF($C36="","",Št.dvojic!$V$92)</f>
        <v/>
      </c>
      <c r="H36" s="486" t="str">
        <f>IF($C36="","",Št.400mCTIF!$V$92)</f>
        <v/>
      </c>
      <c r="I36" s="486" t="str">
        <f>IF($C36="","",'PÚ CTIF'!$S$92)</f>
        <v/>
      </c>
      <c r="J36" s="506" t="str">
        <f>IF($C36="","",Kronika!$P$21)</f>
        <v/>
      </c>
      <c r="K36" s="520" t="str">
        <f t="shared" si="0"/>
        <v/>
      </c>
      <c r="M36" s="613">
        <v>30</v>
      </c>
      <c r="N36" s="490" t="s">
        <v>29</v>
      </c>
      <c r="O36" s="492" t="s">
        <v>29</v>
      </c>
      <c r="P36" s="493" t="s">
        <v>29</v>
      </c>
      <c r="Q36" s="493" t="s">
        <v>29</v>
      </c>
      <c r="R36" s="493" t="s">
        <v>29</v>
      </c>
      <c r="S36" s="493" t="s">
        <v>29</v>
      </c>
      <c r="T36" s="493" t="s">
        <v>29</v>
      </c>
      <c r="U36" s="494" t="s">
        <v>29</v>
      </c>
      <c r="V36" s="491" t="s">
        <v>29</v>
      </c>
      <c r="X36" s="224"/>
    </row>
    <row r="37" spans="1:24" x14ac:dyDescent="0.2">
      <c r="A37" s="74" t="str">
        <f>IF('Start - jaro'!I11="","","x")</f>
        <v/>
      </c>
      <c r="B37" s="47">
        <v>31</v>
      </c>
      <c r="C37" s="235" t="str">
        <f>IF('Start - jaro'!G11="","",'Start - jaro'!G11)</f>
        <v/>
      </c>
      <c r="D37" s="226" t="str">
        <f>IF($A37="x","x",IF($C37="","",IF(V.l.ZPV!$B$6="","0",IF(ISNA(MATCH($C37,ZPVOblN,0)),COUNTIF(ZPVOblT,".")+1,LOOKUP($C37,ZPVOblN,ZPVOblD)))))</f>
        <v/>
      </c>
      <c r="E37" s="227" t="str">
        <f>IF($C37="","",PÚ!$T$43)</f>
        <v/>
      </c>
      <c r="F37" s="227" t="str">
        <f>IF($C37="","",Št.4x60m!$T$43)</f>
        <v/>
      </c>
      <c r="G37" s="227" t="str">
        <f>IF($C37="","",Št.dvojic!$V$105)</f>
        <v/>
      </c>
      <c r="H37" s="227" t="str">
        <f>IF($C37="","",Št.400mCTIF!$V$105)</f>
        <v/>
      </c>
      <c r="I37" s="227" t="str">
        <f>IF($C37="","",'PÚ CTIF'!$S$105)</f>
        <v/>
      </c>
      <c r="J37" s="228" t="str">
        <f>IF($C37="","",Kronika!$P$22)</f>
        <v/>
      </c>
      <c r="K37" s="521" t="str">
        <f t="shared" si="0"/>
        <v/>
      </c>
      <c r="M37" s="614">
        <v>31</v>
      </c>
      <c r="N37" s="236" t="s">
        <v>29</v>
      </c>
      <c r="O37" s="238" t="s">
        <v>29</v>
      </c>
      <c r="P37" s="239" t="s">
        <v>29</v>
      </c>
      <c r="Q37" s="239" t="s">
        <v>29</v>
      </c>
      <c r="R37" s="239" t="s">
        <v>29</v>
      </c>
      <c r="S37" s="239" t="s">
        <v>29</v>
      </c>
      <c r="T37" s="239" t="s">
        <v>29</v>
      </c>
      <c r="U37" s="240" t="s">
        <v>29</v>
      </c>
      <c r="V37" s="237" t="s">
        <v>29</v>
      </c>
      <c r="X37" s="224"/>
    </row>
    <row r="38" spans="1:24" x14ac:dyDescent="0.2">
      <c r="A38" s="74" t="str">
        <f>IF('Start - jaro'!I12="","","x")</f>
        <v/>
      </c>
      <c r="B38" s="458">
        <v>32</v>
      </c>
      <c r="C38" s="490" t="str">
        <f>IF('Start - jaro'!G12="","",'Start - jaro'!G12)</f>
        <v/>
      </c>
      <c r="D38" s="485" t="str">
        <f>IF($A38="x","x",IF($C38="","",IF(V.l.ZPV!$B$6="","0",IF(ISNA(MATCH($C38,ZPVOblN,0)),COUNTIF(ZPVOblT,".")+1,LOOKUP($C38,ZPVOblN,ZPVOblD)))))</f>
        <v/>
      </c>
      <c r="E38" s="486" t="str">
        <f>IF($C38="","",PÚ!$T$45)</f>
        <v/>
      </c>
      <c r="F38" s="486" t="str">
        <f>IF($C38="","",Št.4x60m!$T$45)</f>
        <v/>
      </c>
      <c r="G38" s="486" t="str">
        <f>IF($C38="","",Št.dvojic!$V$107)</f>
        <v/>
      </c>
      <c r="H38" s="486" t="str">
        <f>IF($C38="","",Št.400mCTIF!$V$107)</f>
        <v/>
      </c>
      <c r="I38" s="486" t="str">
        <f>IF($C38="","",'PÚ CTIF'!$S$107)</f>
        <v/>
      </c>
      <c r="J38" s="506" t="str">
        <f>IF($C38="","",Kronika!$P$23)</f>
        <v/>
      </c>
      <c r="K38" s="520" t="str">
        <f t="shared" si="0"/>
        <v/>
      </c>
      <c r="M38" s="613">
        <v>32</v>
      </c>
      <c r="N38" s="490" t="s">
        <v>29</v>
      </c>
      <c r="O38" s="492" t="s">
        <v>29</v>
      </c>
      <c r="P38" s="493" t="s">
        <v>29</v>
      </c>
      <c r="Q38" s="493" t="s">
        <v>29</v>
      </c>
      <c r="R38" s="493" t="s">
        <v>29</v>
      </c>
      <c r="S38" s="493" t="s">
        <v>29</v>
      </c>
      <c r="T38" s="493" t="s">
        <v>29</v>
      </c>
      <c r="U38" s="494" t="s">
        <v>29</v>
      </c>
      <c r="V38" s="491" t="s">
        <v>29</v>
      </c>
      <c r="X38" s="224"/>
    </row>
    <row r="39" spans="1:24" x14ac:dyDescent="0.2">
      <c r="A39" s="74" t="str">
        <f>IF('Start - jaro'!I13="","","x")</f>
        <v/>
      </c>
      <c r="B39" s="47">
        <v>33</v>
      </c>
      <c r="C39" s="235" t="str">
        <f>IF('Start - jaro'!G13="","",'Start - jaro'!G13)</f>
        <v/>
      </c>
      <c r="D39" s="226" t="str">
        <f>IF($A39="x","x",IF($C39="","",IF(V.l.ZPV!$B$6="","0",IF(ISNA(MATCH($C39,ZPVOblN,0)),COUNTIF(ZPVOblT,".")+1,LOOKUP($C39,ZPVOblN,ZPVOblD)))))</f>
        <v/>
      </c>
      <c r="E39" s="227" t="str">
        <f>IF($C39="","",PÚ!$T$47)</f>
        <v/>
      </c>
      <c r="F39" s="227" t="str">
        <f>IF($C39="","",Št.4x60m!$T$47)</f>
        <v/>
      </c>
      <c r="G39" s="227" t="str">
        <f>IF($C39="","",Št.dvojic!$V$109)</f>
        <v/>
      </c>
      <c r="H39" s="227" t="str">
        <f>IF($C39="","",Št.400mCTIF!$V$109)</f>
        <v/>
      </c>
      <c r="I39" s="227" t="str">
        <f>IF($C39="","",'PÚ CTIF'!$S$109)</f>
        <v/>
      </c>
      <c r="J39" s="228" t="str">
        <f>IF($C39="","",Kronika!$P$24)</f>
        <v/>
      </c>
      <c r="K39" s="521" t="str">
        <f t="shared" si="0"/>
        <v/>
      </c>
      <c r="M39" s="614">
        <v>33</v>
      </c>
      <c r="N39" s="236" t="s">
        <v>29</v>
      </c>
      <c r="O39" s="238" t="s">
        <v>29</v>
      </c>
      <c r="P39" s="239" t="s">
        <v>29</v>
      </c>
      <c r="Q39" s="239" t="s">
        <v>29</v>
      </c>
      <c r="R39" s="239" t="s">
        <v>29</v>
      </c>
      <c r="S39" s="239" t="s">
        <v>29</v>
      </c>
      <c r="T39" s="239" t="s">
        <v>29</v>
      </c>
      <c r="U39" s="240" t="s">
        <v>29</v>
      </c>
      <c r="V39" s="237" t="s">
        <v>29</v>
      </c>
      <c r="X39" s="224"/>
    </row>
    <row r="40" spans="1:24" x14ac:dyDescent="0.2">
      <c r="A40" s="74" t="str">
        <f>IF('Start - jaro'!I14="","","x")</f>
        <v/>
      </c>
      <c r="B40" s="458">
        <v>34</v>
      </c>
      <c r="C40" s="490" t="str">
        <f>IF('Start - jaro'!G14="","",'Start - jaro'!G14)</f>
        <v/>
      </c>
      <c r="D40" s="485" t="str">
        <f>IF($A40="x","x",IF($C40="","",IF(V.l.ZPV!$B$6="","0",IF(ISNA(MATCH($C40,ZPVOblN,0)),COUNTIF(ZPVOblT,".")+1,LOOKUP($C40,ZPVOblN,ZPVOblD)))))</f>
        <v/>
      </c>
      <c r="E40" s="486" t="str">
        <f>IF($C40="","",PÚ!$T$49)</f>
        <v/>
      </c>
      <c r="F40" s="486" t="str">
        <f>IF($C40="","",Št.4x60m!$T$49)</f>
        <v/>
      </c>
      <c r="G40" s="486" t="str">
        <f>IF($C40="","",Št.dvojic!$V$111)</f>
        <v/>
      </c>
      <c r="H40" s="486" t="str">
        <f>IF($C40="","",Št.400mCTIF!$V$111)</f>
        <v/>
      </c>
      <c r="I40" s="486" t="str">
        <f>IF($C40="","",'PÚ CTIF'!$S$111)</f>
        <v/>
      </c>
      <c r="J40" s="506" t="str">
        <f>IF($C40="","",Kronika!$P$25)</f>
        <v/>
      </c>
      <c r="K40" s="520" t="str">
        <f t="shared" si="0"/>
        <v/>
      </c>
      <c r="M40" s="613">
        <v>34</v>
      </c>
      <c r="N40" s="490" t="s">
        <v>29</v>
      </c>
      <c r="O40" s="492" t="s">
        <v>29</v>
      </c>
      <c r="P40" s="493" t="s">
        <v>29</v>
      </c>
      <c r="Q40" s="493" t="s">
        <v>29</v>
      </c>
      <c r="R40" s="493" t="s">
        <v>29</v>
      </c>
      <c r="S40" s="493" t="s">
        <v>29</v>
      </c>
      <c r="T40" s="493" t="s">
        <v>29</v>
      </c>
      <c r="U40" s="494" t="s">
        <v>29</v>
      </c>
      <c r="V40" s="491" t="s">
        <v>29</v>
      </c>
      <c r="X40" s="224"/>
    </row>
    <row r="41" spans="1:24" x14ac:dyDescent="0.2">
      <c r="A41" s="74" t="str">
        <f>IF('Start - jaro'!I15="","","x")</f>
        <v/>
      </c>
      <c r="B41" s="47">
        <v>35</v>
      </c>
      <c r="C41" s="235" t="str">
        <f>IF('Start - jaro'!G15="","",'Start - jaro'!G15)</f>
        <v/>
      </c>
      <c r="D41" s="226" t="str">
        <f>IF($A41="x","x",IF($C41="","",IF(V.l.ZPV!$B$6="","0",IF(ISNA(MATCH($C41,ZPVOblN,0)),COUNTIF(ZPVOblT,".")+1,LOOKUP($C41,ZPVOblN,ZPVOblD)))))</f>
        <v/>
      </c>
      <c r="E41" s="227" t="str">
        <f>IF($C41="","",PÚ!$T$51)</f>
        <v/>
      </c>
      <c r="F41" s="227" t="str">
        <f>IF($C41="","",Št.4x60m!$T$51)</f>
        <v/>
      </c>
      <c r="G41" s="227" t="str">
        <f>IF($C41="","",Št.dvojic!$V$113)</f>
        <v/>
      </c>
      <c r="H41" s="227" t="str">
        <f>IF($C41="","",Št.400mCTIF!$V$113)</f>
        <v/>
      </c>
      <c r="I41" s="227" t="str">
        <f>IF($C41="","",'PÚ CTIF'!$S$113)</f>
        <v/>
      </c>
      <c r="J41" s="228" t="str">
        <f>IF($C41="","",Kronika!$P$26)</f>
        <v/>
      </c>
      <c r="K41" s="521" t="str">
        <f t="shared" si="0"/>
        <v/>
      </c>
      <c r="M41" s="614">
        <v>35</v>
      </c>
      <c r="N41" s="236" t="s">
        <v>29</v>
      </c>
      <c r="O41" s="238" t="s">
        <v>29</v>
      </c>
      <c r="P41" s="239" t="s">
        <v>29</v>
      </c>
      <c r="Q41" s="239" t="s">
        <v>29</v>
      </c>
      <c r="R41" s="239" t="s">
        <v>29</v>
      </c>
      <c r="S41" s="239" t="s">
        <v>29</v>
      </c>
      <c r="T41" s="239" t="s">
        <v>29</v>
      </c>
      <c r="U41" s="240" t="s">
        <v>29</v>
      </c>
      <c r="V41" s="237" t="s">
        <v>29</v>
      </c>
      <c r="X41" s="224"/>
    </row>
    <row r="42" spans="1:24" x14ac:dyDescent="0.2">
      <c r="A42" s="74" t="str">
        <f>IF('Start - jaro'!I16="","","x")</f>
        <v/>
      </c>
      <c r="B42" s="458">
        <v>36</v>
      </c>
      <c r="C42" s="490" t="str">
        <f>IF('Start - jaro'!G16="","",'Start - jaro'!G16)</f>
        <v/>
      </c>
      <c r="D42" s="485" t="str">
        <f>IF($A42="x","x",IF($C42="","",IF(V.l.ZPV!$B$6="","0",IF(ISNA(MATCH($C42,ZPVOblN,0)),COUNTIF(ZPVOblT,".")+1,LOOKUP($C42,ZPVOblN,ZPVOblD)))))</f>
        <v/>
      </c>
      <c r="E42" s="486" t="str">
        <f>IF($C42="","",PÚ!$T$53)</f>
        <v/>
      </c>
      <c r="F42" s="486" t="str">
        <f>IF($C42="","",Št.4x60m!$T$53)</f>
        <v/>
      </c>
      <c r="G42" s="486" t="str">
        <f>IF($C42="","",Št.dvojic!$V$115)</f>
        <v/>
      </c>
      <c r="H42" s="486" t="str">
        <f>IF($C42="","",Št.400mCTIF!$V$115)</f>
        <v/>
      </c>
      <c r="I42" s="486" t="str">
        <f>IF($C42="","",'PÚ CTIF'!$S$115)</f>
        <v/>
      </c>
      <c r="J42" s="506" t="str">
        <f>IF($C42="","",Kronika!$P$27)</f>
        <v/>
      </c>
      <c r="K42" s="520" t="str">
        <f t="shared" si="0"/>
        <v/>
      </c>
      <c r="M42" s="613">
        <v>36</v>
      </c>
      <c r="N42" s="490" t="s">
        <v>29</v>
      </c>
      <c r="O42" s="492" t="s">
        <v>29</v>
      </c>
      <c r="P42" s="493" t="s">
        <v>29</v>
      </c>
      <c r="Q42" s="493" t="s">
        <v>29</v>
      </c>
      <c r="R42" s="493" t="s">
        <v>29</v>
      </c>
      <c r="S42" s="493" t="s">
        <v>29</v>
      </c>
      <c r="T42" s="493" t="s">
        <v>29</v>
      </c>
      <c r="U42" s="494" t="s">
        <v>29</v>
      </c>
      <c r="V42" s="491" t="s">
        <v>29</v>
      </c>
      <c r="X42" s="224"/>
    </row>
    <row r="43" spans="1:24" x14ac:dyDescent="0.2">
      <c r="A43" s="74" t="str">
        <f>IF('Start - jaro'!I17="","","x")</f>
        <v/>
      </c>
      <c r="B43" s="47">
        <v>37</v>
      </c>
      <c r="C43" s="235" t="str">
        <f>IF('Start - jaro'!G17="","",'Start - jaro'!G17)</f>
        <v/>
      </c>
      <c r="D43" s="226" t="str">
        <f>IF($A43="x","x",IF($C43="","",IF(V.l.ZPV!$B$6="","0",IF(ISNA(MATCH($C43,ZPVOblN,0)),COUNTIF(ZPVOblT,".")+1,LOOKUP($C43,ZPVOblN,ZPVOblD)))))</f>
        <v/>
      </c>
      <c r="E43" s="227" t="str">
        <f>IF($C43="","",PÚ!$T$55)</f>
        <v/>
      </c>
      <c r="F43" s="227" t="str">
        <f>IF($C43="","",Št.4x60m!$T$55)</f>
        <v/>
      </c>
      <c r="G43" s="227" t="str">
        <f>IF($C43="","",Št.dvojic!$V$117)</f>
        <v/>
      </c>
      <c r="H43" s="227" t="str">
        <f>IF($C43="","",Št.400mCTIF!$V$117)</f>
        <v/>
      </c>
      <c r="I43" s="227" t="str">
        <f>IF($C43="","",'PÚ CTIF'!$S$117)</f>
        <v/>
      </c>
      <c r="J43" s="228" t="str">
        <f>IF($C43="","",Kronika!$P$28)</f>
        <v/>
      </c>
      <c r="K43" s="521" t="str">
        <f t="shared" si="0"/>
        <v/>
      </c>
      <c r="M43" s="614">
        <v>37</v>
      </c>
      <c r="N43" s="236" t="s">
        <v>29</v>
      </c>
      <c r="O43" s="238" t="s">
        <v>29</v>
      </c>
      <c r="P43" s="239" t="s">
        <v>29</v>
      </c>
      <c r="Q43" s="239" t="s">
        <v>29</v>
      </c>
      <c r="R43" s="239" t="s">
        <v>29</v>
      </c>
      <c r="S43" s="239" t="s">
        <v>29</v>
      </c>
      <c r="T43" s="239" t="s">
        <v>29</v>
      </c>
      <c r="U43" s="240" t="s">
        <v>29</v>
      </c>
      <c r="V43" s="237" t="s">
        <v>29</v>
      </c>
      <c r="X43" s="224"/>
    </row>
    <row r="44" spans="1:24" x14ac:dyDescent="0.2">
      <c r="A44" s="74" t="str">
        <f>IF('Start - jaro'!I18="","","x")</f>
        <v/>
      </c>
      <c r="B44" s="458">
        <v>38</v>
      </c>
      <c r="C44" s="490" t="str">
        <f>IF('Start - jaro'!G18="","",'Start - jaro'!G18)</f>
        <v/>
      </c>
      <c r="D44" s="485" t="str">
        <f>IF($A44="x","x",IF($C44="","",IF(V.l.ZPV!$B$6="","0",IF(ISNA(MATCH($C44,ZPVOblN,0)),COUNTIF(ZPVOblT,".")+1,LOOKUP($C44,ZPVOblN,ZPVOblD)))))</f>
        <v/>
      </c>
      <c r="E44" s="486" t="str">
        <f>IF($C44="","",PÚ!$T$57)</f>
        <v/>
      </c>
      <c r="F44" s="486" t="str">
        <f>IF($C44="","",Št.4x60m!$T$57)</f>
        <v/>
      </c>
      <c r="G44" s="486" t="str">
        <f>IF($C44="","",Št.dvojic!$V$119)</f>
        <v/>
      </c>
      <c r="H44" s="486" t="str">
        <f>IF($C44="","",Št.400mCTIF!$V$119)</f>
        <v/>
      </c>
      <c r="I44" s="486" t="str">
        <f>IF($C44="","",'PÚ CTIF'!$S$119)</f>
        <v/>
      </c>
      <c r="J44" s="506" t="str">
        <f>IF($C44="","",Kronika!$P$29)</f>
        <v/>
      </c>
      <c r="K44" s="520" t="str">
        <f t="shared" si="0"/>
        <v/>
      </c>
      <c r="M44" s="613">
        <v>38</v>
      </c>
      <c r="N44" s="490" t="s">
        <v>29</v>
      </c>
      <c r="O44" s="492" t="s">
        <v>29</v>
      </c>
      <c r="P44" s="493" t="s">
        <v>29</v>
      </c>
      <c r="Q44" s="493" t="s">
        <v>29</v>
      </c>
      <c r="R44" s="493" t="s">
        <v>29</v>
      </c>
      <c r="S44" s="493" t="s">
        <v>29</v>
      </c>
      <c r="T44" s="493" t="s">
        <v>29</v>
      </c>
      <c r="U44" s="494" t="s">
        <v>29</v>
      </c>
      <c r="V44" s="491" t="s">
        <v>29</v>
      </c>
      <c r="X44" s="224"/>
    </row>
    <row r="45" spans="1:24" x14ac:dyDescent="0.2">
      <c r="A45" s="74" t="str">
        <f>IF('Start - jaro'!I19="","","x")</f>
        <v/>
      </c>
      <c r="B45" s="47">
        <v>39</v>
      </c>
      <c r="C45" s="235" t="str">
        <f>IF('Start - jaro'!G19="","",'Start - jaro'!G19)</f>
        <v/>
      </c>
      <c r="D45" s="226" t="str">
        <f>IF($A45="x","x",IF($C45="","",IF(V.l.ZPV!$B$6="","0",IF(ISNA(MATCH($C45,ZPVOblN,0)),COUNTIF(ZPVOblT,".")+1,LOOKUP($C45,ZPVOblN,ZPVOblD)))))</f>
        <v/>
      </c>
      <c r="E45" s="227" t="str">
        <f>IF($C45="","",PÚ!$T$59)</f>
        <v/>
      </c>
      <c r="F45" s="227" t="str">
        <f>IF($C45="","",Št.4x60m!$T$59)</f>
        <v/>
      </c>
      <c r="G45" s="227" t="str">
        <f>IF($C45="","",Št.dvojic!$V$121)</f>
        <v/>
      </c>
      <c r="H45" s="227" t="str">
        <f>IF($C45="","",Št.400mCTIF!$V$121)</f>
        <v/>
      </c>
      <c r="I45" s="227" t="str">
        <f>IF($C45="","",'PÚ CTIF'!$S$121)</f>
        <v/>
      </c>
      <c r="J45" s="228" t="str">
        <f>IF($C45="","",Kronika!$P$30)</f>
        <v/>
      </c>
      <c r="K45" s="521" t="str">
        <f t="shared" si="0"/>
        <v/>
      </c>
      <c r="M45" s="614">
        <v>39</v>
      </c>
      <c r="N45" s="236" t="s">
        <v>29</v>
      </c>
      <c r="O45" s="238" t="s">
        <v>29</v>
      </c>
      <c r="P45" s="239" t="s">
        <v>29</v>
      </c>
      <c r="Q45" s="239" t="s">
        <v>29</v>
      </c>
      <c r="R45" s="239" t="s">
        <v>29</v>
      </c>
      <c r="S45" s="239" t="s">
        <v>29</v>
      </c>
      <c r="T45" s="239" t="s">
        <v>29</v>
      </c>
      <c r="U45" s="240" t="s">
        <v>29</v>
      </c>
      <c r="V45" s="237" t="s">
        <v>29</v>
      </c>
      <c r="X45" s="224"/>
    </row>
    <row r="46" spans="1:24" x14ac:dyDescent="0.2">
      <c r="A46" s="74" t="str">
        <f>IF('Start - jaro'!I20="","","x")</f>
        <v/>
      </c>
      <c r="B46" s="458">
        <v>40</v>
      </c>
      <c r="C46" s="490" t="str">
        <f>IF('Start - jaro'!G20="","",'Start - jaro'!G20)</f>
        <v/>
      </c>
      <c r="D46" s="485" t="str">
        <f>IF($A46="x","x",IF($C46="","",IF(V.l.ZPV!$B$6="","0",IF(ISNA(MATCH($C46,ZPVOblN,0)),COUNTIF(ZPVOblT,".")+1,LOOKUP($C46,ZPVOblN,ZPVOblD)))))</f>
        <v/>
      </c>
      <c r="E46" s="486" t="str">
        <f>IF($C46="","",PÚ!$T$61)</f>
        <v/>
      </c>
      <c r="F46" s="486" t="str">
        <f>IF($C46="","",Št.4x60m!$T$61)</f>
        <v/>
      </c>
      <c r="G46" s="486" t="str">
        <f>IF($C46="","",Št.dvojic!$V$123)</f>
        <v/>
      </c>
      <c r="H46" s="486" t="str">
        <f>IF($C46="","",Št.400mCTIF!$V$123)</f>
        <v/>
      </c>
      <c r="I46" s="486" t="str">
        <f>IF($C46="","",'PÚ CTIF'!$S$123)</f>
        <v/>
      </c>
      <c r="J46" s="506" t="str">
        <f>IF($C46="","",Kronika!$P$31)</f>
        <v/>
      </c>
      <c r="K46" s="520" t="str">
        <f t="shared" si="0"/>
        <v/>
      </c>
      <c r="M46" s="613">
        <v>40</v>
      </c>
      <c r="N46" s="490" t="s">
        <v>29</v>
      </c>
      <c r="O46" s="492" t="s">
        <v>29</v>
      </c>
      <c r="P46" s="493" t="s">
        <v>29</v>
      </c>
      <c r="Q46" s="493" t="s">
        <v>29</v>
      </c>
      <c r="R46" s="493" t="s">
        <v>29</v>
      </c>
      <c r="S46" s="493" t="s">
        <v>29</v>
      </c>
      <c r="T46" s="493" t="s">
        <v>29</v>
      </c>
      <c r="U46" s="494" t="s">
        <v>29</v>
      </c>
      <c r="V46" s="491" t="s">
        <v>29</v>
      </c>
      <c r="X46" s="224"/>
    </row>
    <row r="47" spans="1:24" x14ac:dyDescent="0.2">
      <c r="A47" s="74" t="str">
        <f>IF('Start - jaro'!I21="","","x")</f>
        <v/>
      </c>
      <c r="B47" s="47">
        <v>41</v>
      </c>
      <c r="C47" s="235" t="str">
        <f>IF('Start - jaro'!G21="","",'Start - jaro'!G21)</f>
        <v/>
      </c>
      <c r="D47" s="226" t="str">
        <f>IF($A47="x","x",IF($C47="","",IF(V.l.ZPV!$B$6="","0",IF(ISNA(MATCH($C47,ZPVOblN,0)),COUNTIF(ZPVOblT,".")+1,LOOKUP($C47,ZPVOblN,ZPVOblD)))))</f>
        <v/>
      </c>
      <c r="E47" s="227" t="str">
        <f>IF($C47="","",PÚ!$I$74)</f>
        <v/>
      </c>
      <c r="F47" s="227" t="str">
        <f>IF($C47="","",Št.4x60m!$I$74)</f>
        <v/>
      </c>
      <c r="G47" s="227" t="str">
        <f>IF($C47="","",Št.dvojic!$V$136)</f>
        <v/>
      </c>
      <c r="H47" s="227" t="str">
        <f>IF($C47="","",Št.400mCTIF!$V$136)</f>
        <v/>
      </c>
      <c r="I47" s="227" t="str">
        <f>IF($C47="","",'PÚ CTIF'!$S$136)</f>
        <v/>
      </c>
      <c r="J47" s="228" t="str">
        <f>IF($C47="","",Kronika!$H$43)</f>
        <v/>
      </c>
      <c r="K47" s="521" t="str">
        <f t="shared" si="0"/>
        <v/>
      </c>
      <c r="M47" s="614">
        <v>41</v>
      </c>
      <c r="N47" s="236" t="s">
        <v>29</v>
      </c>
      <c r="O47" s="238" t="s">
        <v>29</v>
      </c>
      <c r="P47" s="239" t="s">
        <v>29</v>
      </c>
      <c r="Q47" s="239" t="s">
        <v>29</v>
      </c>
      <c r="R47" s="239" t="s">
        <v>29</v>
      </c>
      <c r="S47" s="239" t="s">
        <v>29</v>
      </c>
      <c r="T47" s="239" t="s">
        <v>29</v>
      </c>
      <c r="U47" s="240" t="s">
        <v>29</v>
      </c>
      <c r="V47" s="237" t="s">
        <v>29</v>
      </c>
      <c r="X47" s="224"/>
    </row>
    <row r="48" spans="1:24" x14ac:dyDescent="0.2">
      <c r="A48" s="74" t="str">
        <f>IF('Start - jaro'!I22="","","x")</f>
        <v/>
      </c>
      <c r="B48" s="458">
        <v>42</v>
      </c>
      <c r="C48" s="490" t="str">
        <f>IF('Start - jaro'!G22="","",'Start - jaro'!G22)</f>
        <v/>
      </c>
      <c r="D48" s="485" t="str">
        <f>IF($A48="x","x",IF($C48="","",IF(V.l.ZPV!$B$6="","0",IF(ISNA(MATCH($C48,ZPVOblN,0)),COUNTIF(ZPVOblT,".")+1,LOOKUP($C48,ZPVOblN,ZPVOblD)))))</f>
        <v/>
      </c>
      <c r="E48" s="486" t="str">
        <f>IF($C48="","",PÚ!$I$76)</f>
        <v/>
      </c>
      <c r="F48" s="486" t="str">
        <f>IF($C48="","",Št.4x60m!$I$76)</f>
        <v/>
      </c>
      <c r="G48" s="486" t="str">
        <f>IF($C48="","",Št.dvojic!$V$138)</f>
        <v/>
      </c>
      <c r="H48" s="486" t="str">
        <f>IF($C48="","",Št.400mCTIF!$V$138)</f>
        <v/>
      </c>
      <c r="I48" s="486" t="str">
        <f>IF($C48="","",'PÚ CTIF'!$S$138)</f>
        <v/>
      </c>
      <c r="J48" s="506" t="str">
        <f>IF($C48="","",Kronika!$H$44)</f>
        <v/>
      </c>
      <c r="K48" s="520" t="str">
        <f t="shared" si="0"/>
        <v/>
      </c>
      <c r="M48" s="613">
        <v>42</v>
      </c>
      <c r="N48" s="490" t="s">
        <v>29</v>
      </c>
      <c r="O48" s="492" t="s">
        <v>29</v>
      </c>
      <c r="P48" s="493" t="s">
        <v>29</v>
      </c>
      <c r="Q48" s="493" t="s">
        <v>29</v>
      </c>
      <c r="R48" s="493" t="s">
        <v>29</v>
      </c>
      <c r="S48" s="493" t="s">
        <v>29</v>
      </c>
      <c r="T48" s="493" t="s">
        <v>29</v>
      </c>
      <c r="U48" s="494" t="s">
        <v>29</v>
      </c>
      <c r="V48" s="491" t="s">
        <v>29</v>
      </c>
      <c r="X48" s="224"/>
    </row>
    <row r="49" spans="1:24" x14ac:dyDescent="0.2">
      <c r="A49" s="74" t="str">
        <f>IF('Start - jaro'!I23="","","x")</f>
        <v/>
      </c>
      <c r="B49" s="47">
        <v>43</v>
      </c>
      <c r="C49" s="235" t="str">
        <f>IF('Start - jaro'!G23="","",'Start - jaro'!G23)</f>
        <v/>
      </c>
      <c r="D49" s="226" t="str">
        <f>IF($A49="x","x",IF($C49="","",IF(V.l.ZPV!$B$6="","0",IF(ISNA(MATCH($C49,ZPVOblN,0)),COUNTIF(ZPVOblT,".")+1,LOOKUP($C49,ZPVOblN,ZPVOblD)))))</f>
        <v/>
      </c>
      <c r="E49" s="227" t="str">
        <f>IF($C49="","",PÚ!$I$78)</f>
        <v/>
      </c>
      <c r="F49" s="227" t="str">
        <f>IF($C49="","",Št.4x60m!$I$78)</f>
        <v/>
      </c>
      <c r="G49" s="227" t="str">
        <f>IF($C49="","",Št.dvojic!$V$140)</f>
        <v/>
      </c>
      <c r="H49" s="227" t="str">
        <f>IF($C49="","",Št.400mCTIF!$V$140)</f>
        <v/>
      </c>
      <c r="I49" s="227" t="str">
        <f>IF($C49="","",'PÚ CTIF'!$S$140)</f>
        <v/>
      </c>
      <c r="J49" s="228" t="str">
        <f>IF($C49="","",Kronika!$H$45)</f>
        <v/>
      </c>
      <c r="K49" s="521" t="str">
        <f t="shared" si="0"/>
        <v/>
      </c>
      <c r="M49" s="614">
        <v>43</v>
      </c>
      <c r="N49" s="236" t="s">
        <v>29</v>
      </c>
      <c r="O49" s="238" t="s">
        <v>29</v>
      </c>
      <c r="P49" s="239" t="s">
        <v>29</v>
      </c>
      <c r="Q49" s="239" t="s">
        <v>29</v>
      </c>
      <c r="R49" s="239" t="s">
        <v>29</v>
      </c>
      <c r="S49" s="239" t="s">
        <v>29</v>
      </c>
      <c r="T49" s="239" t="s">
        <v>29</v>
      </c>
      <c r="U49" s="240" t="s">
        <v>29</v>
      </c>
      <c r="V49" s="237" t="s">
        <v>29</v>
      </c>
      <c r="X49" s="224"/>
    </row>
    <row r="50" spans="1:24" x14ac:dyDescent="0.2">
      <c r="A50" s="74" t="str">
        <f>IF('Start - jaro'!I24="","","x")</f>
        <v/>
      </c>
      <c r="B50" s="458">
        <v>44</v>
      </c>
      <c r="C50" s="490" t="str">
        <f>IF('Start - jaro'!G24="","",'Start - jaro'!G24)</f>
        <v/>
      </c>
      <c r="D50" s="485" t="str">
        <f>IF($A50="x","x",IF($C50="","",IF(V.l.ZPV!$B$6="","0",IF(ISNA(MATCH($C50,ZPVOblN,0)),COUNTIF(ZPVOblT,".")+1,LOOKUP($C50,ZPVOblN,ZPVOblD)))))</f>
        <v/>
      </c>
      <c r="E50" s="486" t="str">
        <f>IF($C50="","",PÚ!$I$80)</f>
        <v/>
      </c>
      <c r="F50" s="486" t="str">
        <f>IF($C50="","",Št.4x60m!$I$80)</f>
        <v/>
      </c>
      <c r="G50" s="486" t="str">
        <f>IF($C50="","",Št.dvojic!$V$142)</f>
        <v/>
      </c>
      <c r="H50" s="486" t="str">
        <f>IF($C50="","",Št.400mCTIF!$V$142)</f>
        <v/>
      </c>
      <c r="I50" s="486" t="str">
        <f>IF($C50="","",'PÚ CTIF'!$S$142)</f>
        <v/>
      </c>
      <c r="J50" s="506" t="str">
        <f>IF($C50="","",Kronika!$H$46)</f>
        <v/>
      </c>
      <c r="K50" s="520" t="str">
        <f t="shared" si="0"/>
        <v/>
      </c>
      <c r="M50" s="613">
        <v>44</v>
      </c>
      <c r="N50" s="490" t="s">
        <v>29</v>
      </c>
      <c r="O50" s="492" t="s">
        <v>29</v>
      </c>
      <c r="P50" s="493" t="s">
        <v>29</v>
      </c>
      <c r="Q50" s="493" t="s">
        <v>29</v>
      </c>
      <c r="R50" s="493" t="s">
        <v>29</v>
      </c>
      <c r="S50" s="493" t="s">
        <v>29</v>
      </c>
      <c r="T50" s="493" t="s">
        <v>29</v>
      </c>
      <c r="U50" s="494" t="s">
        <v>29</v>
      </c>
      <c r="V50" s="491" t="s">
        <v>29</v>
      </c>
      <c r="X50" s="224"/>
    </row>
    <row r="51" spans="1:24" ht="13.5" thickBot="1" x14ac:dyDescent="0.25">
      <c r="A51" s="74" t="str">
        <f>IF('Start - jaro'!I25="","","x")</f>
        <v/>
      </c>
      <c r="B51" s="7">
        <v>45</v>
      </c>
      <c r="C51" s="241" t="str">
        <f>IF('Start - jaro'!G25="","",'Start - jaro'!G25)</f>
        <v/>
      </c>
      <c r="D51" s="242" t="str">
        <f>IF($A51="x","x",IF($C51="","",IF(V.l.ZPV!$B$6="","0",IF(ISNA(MATCH($C51,ZPVOblN,0)),COUNTIF(ZPVOblT,".")+1,LOOKUP($C51,ZPVOblN,ZPVOblD)))))</f>
        <v/>
      </c>
      <c r="E51" s="243" t="str">
        <f>IF($C51="","",PÚ!$I$82)</f>
        <v/>
      </c>
      <c r="F51" s="243" t="str">
        <f>IF($C51="","",Št.4x60m!$I$82)</f>
        <v/>
      </c>
      <c r="G51" s="243" t="str">
        <f>IF($C51="","",Št.dvojic!$V$144)</f>
        <v/>
      </c>
      <c r="H51" s="243" t="str">
        <f>IF($C51="","",Št.400mCTIF!$V$144)</f>
        <v/>
      </c>
      <c r="I51" s="243" t="str">
        <f>IF($C51="","",'PÚ CTIF'!$S$144)</f>
        <v/>
      </c>
      <c r="J51" s="244" t="str">
        <f>IF($C51="","",Kronika!$H$47)</f>
        <v/>
      </c>
      <c r="K51" s="522" t="str">
        <f t="shared" si="0"/>
        <v/>
      </c>
      <c r="M51" s="615">
        <v>45</v>
      </c>
      <c r="N51" s="483" t="s">
        <v>29</v>
      </c>
      <c r="O51" s="538" t="s">
        <v>29</v>
      </c>
      <c r="P51" s="539" t="s">
        <v>29</v>
      </c>
      <c r="Q51" s="539" t="s">
        <v>29</v>
      </c>
      <c r="R51" s="539" t="s">
        <v>29</v>
      </c>
      <c r="S51" s="539" t="s">
        <v>29</v>
      </c>
      <c r="T51" s="539" t="s">
        <v>29</v>
      </c>
      <c r="U51" s="540" t="s">
        <v>29</v>
      </c>
      <c r="V51" s="541" t="s">
        <v>29</v>
      </c>
      <c r="X51" s="224"/>
    </row>
    <row r="52" spans="1:24" x14ac:dyDescent="0.2">
      <c r="A52" s="74" t="str">
        <f>IF('Start - jaro'!I26="","","x")</f>
        <v/>
      </c>
      <c r="B52" s="461">
        <v>46</v>
      </c>
      <c r="C52" s="495" t="str">
        <f>IF('Start - jaro'!G26="","",'Start - jaro'!G26)</f>
        <v/>
      </c>
      <c r="D52" s="507" t="str">
        <f>IF($A52="x","x",IF($C52="","",IF(V.l.ZPV!$B$6="","0",IF(ISNA(MATCH($C52,ZPVOblN,0)),COUNTIF(ZPVOblT,".")+1,LOOKUP($C52,ZPVOblN,ZPVOblD)))))</f>
        <v/>
      </c>
      <c r="E52" s="508" t="str">
        <f>IF($C52="","",PÚ!$I$84)</f>
        <v/>
      </c>
      <c r="F52" s="508" t="str">
        <f>IF($C52="","",Št.4x60m!$I$84)</f>
        <v/>
      </c>
      <c r="G52" s="508" t="str">
        <f>IF($C52="","",Št.dvojic!$V$146)</f>
        <v/>
      </c>
      <c r="H52" s="508" t="str">
        <f>IF($C52="","",Št.400mCTIF!$V$146)</f>
        <v/>
      </c>
      <c r="I52" s="508" t="str">
        <f>IF($C52="","",'PÚ CTIF'!$S$146)</f>
        <v/>
      </c>
      <c r="J52" s="509" t="str">
        <f>IF($C52="","",Kronika!$H$48)</f>
        <v/>
      </c>
      <c r="K52" s="523" t="str">
        <f t="shared" si="0"/>
        <v/>
      </c>
      <c r="M52" s="616">
        <v>46</v>
      </c>
      <c r="N52" s="495" t="s">
        <v>29</v>
      </c>
      <c r="O52" s="496" t="s">
        <v>29</v>
      </c>
      <c r="P52" s="497" t="s">
        <v>29</v>
      </c>
      <c r="Q52" s="497" t="s">
        <v>29</v>
      </c>
      <c r="R52" s="497" t="s">
        <v>29</v>
      </c>
      <c r="S52" s="497" t="s">
        <v>29</v>
      </c>
      <c r="T52" s="497" t="s">
        <v>29</v>
      </c>
      <c r="U52" s="498" t="s">
        <v>29</v>
      </c>
      <c r="V52" s="499" t="s">
        <v>29</v>
      </c>
      <c r="X52" s="224"/>
    </row>
    <row r="53" spans="1:24" x14ac:dyDescent="0.2">
      <c r="A53" s="74" t="str">
        <f>IF('Start - jaro'!I27="","","x")</f>
        <v/>
      </c>
      <c r="B53" s="47">
        <v>47</v>
      </c>
      <c r="C53" s="235" t="str">
        <f>IF('Start - jaro'!G27="","",'Start - jaro'!G27)</f>
        <v/>
      </c>
      <c r="D53" s="226" t="str">
        <f>IF($A53="x","x",IF($C53="","",IF(V.l.ZPV!$B$6="","0",IF(ISNA(MATCH($C53,ZPVOblN,0)),COUNTIF(ZPVOblT,".")+1,LOOKUP($C53,ZPVOblN,ZPVOblD)))))</f>
        <v/>
      </c>
      <c r="E53" s="227" t="str">
        <f>IF($C53="","",PÚ!$I$86)</f>
        <v/>
      </c>
      <c r="F53" s="227" t="str">
        <f>IF($C53="","",Št.4x60m!$I$86)</f>
        <v/>
      </c>
      <c r="G53" s="227" t="str">
        <f>IF($C53="","",Št.dvojic!$V$148)</f>
        <v/>
      </c>
      <c r="H53" s="227" t="str">
        <f>IF($C53="","",Št.400mCTIF!$V$148)</f>
        <v/>
      </c>
      <c r="I53" s="227" t="str">
        <f>IF($C53="","",'PÚ CTIF'!$S$148)</f>
        <v/>
      </c>
      <c r="J53" s="228" t="str">
        <f>IF($C53="","",Kronika!$H$49)</f>
        <v/>
      </c>
      <c r="K53" s="521" t="str">
        <f t="shared" si="0"/>
        <v/>
      </c>
      <c r="M53" s="614">
        <v>47</v>
      </c>
      <c r="N53" s="236" t="s">
        <v>29</v>
      </c>
      <c r="O53" s="238" t="s">
        <v>29</v>
      </c>
      <c r="P53" s="239" t="s">
        <v>29</v>
      </c>
      <c r="Q53" s="239" t="s">
        <v>29</v>
      </c>
      <c r="R53" s="239" t="s">
        <v>29</v>
      </c>
      <c r="S53" s="239" t="s">
        <v>29</v>
      </c>
      <c r="T53" s="239" t="s">
        <v>29</v>
      </c>
      <c r="U53" s="240" t="s">
        <v>29</v>
      </c>
      <c r="V53" s="237" t="s">
        <v>29</v>
      </c>
      <c r="X53" s="224"/>
    </row>
    <row r="54" spans="1:24" x14ac:dyDescent="0.2">
      <c r="A54" s="74" t="str">
        <f>IF('Start - jaro'!I28="","","x")</f>
        <v/>
      </c>
      <c r="B54" s="458">
        <v>48</v>
      </c>
      <c r="C54" s="490" t="str">
        <f>IF('Start - jaro'!G28="","",'Start - jaro'!G28)</f>
        <v/>
      </c>
      <c r="D54" s="485" t="str">
        <f>IF($A54="x","x",IF($C54="","",IF(V.l.ZPV!$B$6="","0",IF(ISNA(MATCH($C54,ZPVOblN,0)),COUNTIF(ZPVOblT,".")+1,LOOKUP($C54,ZPVOblN,ZPVOblD)))))</f>
        <v/>
      </c>
      <c r="E54" s="486" t="str">
        <f>IF($C54="","",PÚ!$I$88)</f>
        <v/>
      </c>
      <c r="F54" s="486" t="str">
        <f>IF($C54="","",Št.4x60m!$I$88)</f>
        <v/>
      </c>
      <c r="G54" s="486" t="str">
        <f>IF($C54="","",Št.dvojic!$V$150)</f>
        <v/>
      </c>
      <c r="H54" s="486" t="str">
        <f>IF($C54="","",Št.400mCTIF!$V$150)</f>
        <v/>
      </c>
      <c r="I54" s="486" t="str">
        <f>IF($C54="","",'PÚ CTIF'!$S$150)</f>
        <v/>
      </c>
      <c r="J54" s="506" t="str">
        <f>IF($C54="","",Kronika!$H$50)</f>
        <v/>
      </c>
      <c r="K54" s="520" t="str">
        <f t="shared" si="0"/>
        <v/>
      </c>
      <c r="M54" s="613">
        <v>48</v>
      </c>
      <c r="N54" s="490" t="s">
        <v>29</v>
      </c>
      <c r="O54" s="492" t="s">
        <v>29</v>
      </c>
      <c r="P54" s="493" t="s">
        <v>29</v>
      </c>
      <c r="Q54" s="493" t="s">
        <v>29</v>
      </c>
      <c r="R54" s="493" t="s">
        <v>29</v>
      </c>
      <c r="S54" s="493" t="s">
        <v>29</v>
      </c>
      <c r="T54" s="493" t="s">
        <v>29</v>
      </c>
      <c r="U54" s="494" t="s">
        <v>29</v>
      </c>
      <c r="V54" s="491" t="s">
        <v>29</v>
      </c>
      <c r="X54" s="224"/>
    </row>
    <row r="55" spans="1:24" x14ac:dyDescent="0.2">
      <c r="A55" s="74" t="str">
        <f>IF('Start - jaro'!I29="","","x")</f>
        <v/>
      </c>
      <c r="B55" s="47">
        <v>49</v>
      </c>
      <c r="C55" s="235" t="str">
        <f>IF('Start - jaro'!G29="","",'Start - jaro'!G29)</f>
        <v/>
      </c>
      <c r="D55" s="226" t="str">
        <f>IF($A55="x","x",IF($C55="","",IF(V.l.ZPV!$B$6="","0",IF(ISNA(MATCH($C55,ZPVOblN,0)),COUNTIF(ZPVOblT,".")+1,LOOKUP($C55,ZPVOblN,ZPVOblD)))))</f>
        <v/>
      </c>
      <c r="E55" s="227" t="str">
        <f>IF($C55="","",PÚ!$I$90)</f>
        <v/>
      </c>
      <c r="F55" s="227" t="str">
        <f>IF($C55="","",Št.4x60m!$I$90)</f>
        <v/>
      </c>
      <c r="G55" s="227" t="str">
        <f>IF($C55="","",Št.dvojic!$V$152)</f>
        <v/>
      </c>
      <c r="H55" s="227" t="str">
        <f>IF($C55="","",Št.400mCTIF!$V$152)</f>
        <v/>
      </c>
      <c r="I55" s="227" t="str">
        <f>IF($C55="","",'PÚ CTIF'!$S$152)</f>
        <v/>
      </c>
      <c r="J55" s="228" t="str">
        <f>IF($C55="","",Kronika!$H$51)</f>
        <v/>
      </c>
      <c r="K55" s="521" t="str">
        <f t="shared" si="0"/>
        <v/>
      </c>
      <c r="M55" s="614">
        <v>49</v>
      </c>
      <c r="N55" s="236" t="s">
        <v>29</v>
      </c>
      <c r="O55" s="238" t="s">
        <v>29</v>
      </c>
      <c r="P55" s="239" t="s">
        <v>29</v>
      </c>
      <c r="Q55" s="239" t="s">
        <v>29</v>
      </c>
      <c r="R55" s="239" t="s">
        <v>29</v>
      </c>
      <c r="S55" s="239" t="s">
        <v>29</v>
      </c>
      <c r="T55" s="239" t="s">
        <v>29</v>
      </c>
      <c r="U55" s="240" t="s">
        <v>29</v>
      </c>
      <c r="V55" s="237" t="s">
        <v>29</v>
      </c>
      <c r="X55" s="224"/>
    </row>
    <row r="56" spans="1:24" x14ac:dyDescent="0.2">
      <c r="A56" s="74" t="str">
        <f>IF('Start - jaro'!I30="","","x")</f>
        <v/>
      </c>
      <c r="B56" s="458">
        <v>50</v>
      </c>
      <c r="C56" s="490" t="str">
        <f>IF('Start - jaro'!G30="","",'Start - jaro'!G30)</f>
        <v/>
      </c>
      <c r="D56" s="485" t="str">
        <f>IF($A56="x","x",IF($C56="","",IF(V.l.ZPV!$B$6="","0",IF(ISNA(MATCH($C56,ZPVOblN,0)),COUNTIF(ZPVOblT,".")+1,LOOKUP($C56,ZPVOblN,ZPVOblD)))))</f>
        <v/>
      </c>
      <c r="E56" s="486" t="str">
        <f>IF($C56="","",PÚ!$I$92)</f>
        <v/>
      </c>
      <c r="F56" s="486" t="str">
        <f>IF($C56="","",Št.4x60m!$I$92)</f>
        <v/>
      </c>
      <c r="G56" s="486" t="str">
        <f>IF($C56="","",Št.dvojic!$V$154)</f>
        <v/>
      </c>
      <c r="H56" s="486" t="str">
        <f>IF($C56="","",Št.400mCTIF!$V$154)</f>
        <v/>
      </c>
      <c r="I56" s="486" t="str">
        <f>IF($C56="","",'PÚ CTIF'!$S$154)</f>
        <v/>
      </c>
      <c r="J56" s="506" t="str">
        <f>IF($C56="","",Kronika!$H$52)</f>
        <v/>
      </c>
      <c r="K56" s="520" t="str">
        <f t="shared" si="0"/>
        <v/>
      </c>
      <c r="M56" s="613">
        <v>50</v>
      </c>
      <c r="N56" s="490" t="s">
        <v>29</v>
      </c>
      <c r="O56" s="492" t="s">
        <v>29</v>
      </c>
      <c r="P56" s="493" t="s">
        <v>29</v>
      </c>
      <c r="Q56" s="493" t="s">
        <v>29</v>
      </c>
      <c r="R56" s="493" t="s">
        <v>29</v>
      </c>
      <c r="S56" s="493" t="s">
        <v>29</v>
      </c>
      <c r="T56" s="493" t="s">
        <v>29</v>
      </c>
      <c r="U56" s="494" t="s">
        <v>29</v>
      </c>
      <c r="V56" s="491" t="s">
        <v>29</v>
      </c>
      <c r="X56" s="224"/>
    </row>
    <row r="57" spans="1:24" x14ac:dyDescent="0.2">
      <c r="A57" s="74" t="str">
        <f>IF('Start - jaro'!M6="","","x")</f>
        <v/>
      </c>
      <c r="B57" s="47">
        <v>51</v>
      </c>
      <c r="C57" s="235" t="str">
        <f>IF('Start - jaro'!K6="","",'Start - jaro'!K6)</f>
        <v/>
      </c>
      <c r="D57" s="226" t="str">
        <f>IF($A57="x","x",IF($C57="","",IF(V.l.ZPV!$B$6="","0",IF(ISNA(MATCH($C57,ZPVOblN,0)),COUNTIF(ZPVOblT,".")+1,LOOKUP($C57,ZPVOblN,ZPVOblD)))))</f>
        <v/>
      </c>
      <c r="E57" s="227" t="str">
        <f>IF($C57="","",PÚ!$T$74)</f>
        <v/>
      </c>
      <c r="F57" s="227" t="str">
        <f>IF($C57="","",Št.4x60m!$T$74)</f>
        <v/>
      </c>
      <c r="G57" s="227" t="str">
        <f>IF($C57="","",Št.dvojic!$V$167)</f>
        <v/>
      </c>
      <c r="H57" s="227" t="str">
        <f>IF($C57="","",Št.400mCTIF!$V$167)</f>
        <v/>
      </c>
      <c r="I57" s="227" t="str">
        <f>IF($C57="","",'PÚ CTIF'!$S$167)</f>
        <v/>
      </c>
      <c r="J57" s="228" t="str">
        <f>IF($C57="","",Kronika!$H$53)</f>
        <v/>
      </c>
      <c r="K57" s="521" t="str">
        <f t="shared" si="0"/>
        <v/>
      </c>
      <c r="M57" s="614">
        <v>51</v>
      </c>
      <c r="N57" s="236" t="s">
        <v>29</v>
      </c>
      <c r="O57" s="238" t="s">
        <v>29</v>
      </c>
      <c r="P57" s="239" t="s">
        <v>29</v>
      </c>
      <c r="Q57" s="239" t="s">
        <v>29</v>
      </c>
      <c r="R57" s="239" t="s">
        <v>29</v>
      </c>
      <c r="S57" s="239" t="s">
        <v>29</v>
      </c>
      <c r="T57" s="239" t="s">
        <v>29</v>
      </c>
      <c r="U57" s="240" t="s">
        <v>29</v>
      </c>
      <c r="V57" s="237" t="s">
        <v>29</v>
      </c>
      <c r="X57" s="224"/>
    </row>
    <row r="58" spans="1:24" x14ac:dyDescent="0.2">
      <c r="A58" s="74" t="str">
        <f>IF('Start - jaro'!M7="","","x")</f>
        <v/>
      </c>
      <c r="B58" s="458">
        <v>52</v>
      </c>
      <c r="C58" s="490" t="str">
        <f>IF('Start - jaro'!K7="","",'Start - jaro'!K7)</f>
        <v/>
      </c>
      <c r="D58" s="485" t="str">
        <f>IF($A58="x","x",IF($C58="","",IF(V.l.ZPV!$B$6="","0",IF(ISNA(MATCH($C58,ZPVOblN,0)),COUNTIF(ZPVOblT,".")+1,LOOKUP($C58,ZPVOblN,ZPVOblD)))))</f>
        <v/>
      </c>
      <c r="E58" s="486" t="str">
        <f>IF($C58="","",PÚ!$T$76)</f>
        <v/>
      </c>
      <c r="F58" s="486" t="str">
        <f>IF($C58="","",Št.4x60m!$T$76)</f>
        <v/>
      </c>
      <c r="G58" s="486" t="str">
        <f>IF($C58="","",Št.dvojic!$V$169)</f>
        <v/>
      </c>
      <c r="H58" s="486" t="str">
        <f>IF($C58="","",Št.400mCTIF!$V$169)</f>
        <v/>
      </c>
      <c r="I58" s="486" t="str">
        <f>IF($C58="","",'PÚ CTIF'!$S$169)</f>
        <v/>
      </c>
      <c r="J58" s="506" t="str">
        <f>IF($C58="","",Kronika!$H$54)</f>
        <v/>
      </c>
      <c r="K58" s="520" t="str">
        <f t="shared" si="0"/>
        <v/>
      </c>
      <c r="M58" s="613">
        <v>52</v>
      </c>
      <c r="N58" s="490" t="s">
        <v>29</v>
      </c>
      <c r="O58" s="492" t="s">
        <v>29</v>
      </c>
      <c r="P58" s="493" t="s">
        <v>29</v>
      </c>
      <c r="Q58" s="493" t="s">
        <v>29</v>
      </c>
      <c r="R58" s="493" t="s">
        <v>29</v>
      </c>
      <c r="S58" s="493" t="s">
        <v>29</v>
      </c>
      <c r="T58" s="493" t="s">
        <v>29</v>
      </c>
      <c r="U58" s="494" t="s">
        <v>29</v>
      </c>
      <c r="V58" s="491" t="s">
        <v>29</v>
      </c>
      <c r="X58" s="224"/>
    </row>
    <row r="59" spans="1:24" x14ac:dyDescent="0.2">
      <c r="A59" s="74" t="str">
        <f>IF('Start - jaro'!M8="","","x")</f>
        <v/>
      </c>
      <c r="B59" s="47">
        <v>53</v>
      </c>
      <c r="C59" s="235" t="str">
        <f>IF('Start - jaro'!K8="","",'Start - jaro'!K8)</f>
        <v/>
      </c>
      <c r="D59" s="226" t="str">
        <f>IF($A59="x","x",IF($C59="","",IF(V.l.ZPV!$B$6="","0",IF(ISNA(MATCH($C59,ZPVOblN,0)),COUNTIF(ZPVOblT,".")+1,LOOKUP($C59,ZPVOblN,ZPVOblD)))))</f>
        <v/>
      </c>
      <c r="E59" s="227" t="str">
        <f>IF($C59="","",PÚ!$T$78)</f>
        <v/>
      </c>
      <c r="F59" s="227" t="str">
        <f>IF($C59="","",Št.4x60m!$T$78)</f>
        <v/>
      </c>
      <c r="G59" s="227" t="str">
        <f>IF($C59="","",Št.dvojic!$V$171)</f>
        <v/>
      </c>
      <c r="H59" s="227" t="str">
        <f>IF($C59="","",Št.400mCTIF!$V$171)</f>
        <v/>
      </c>
      <c r="I59" s="227" t="str">
        <f>IF($C59="","",'PÚ CTIF'!$S$171)</f>
        <v/>
      </c>
      <c r="J59" s="228" t="str">
        <f>IF($C59="","",Kronika!$H$55)</f>
        <v/>
      </c>
      <c r="K59" s="521" t="str">
        <f t="shared" si="0"/>
        <v/>
      </c>
      <c r="M59" s="614">
        <v>53</v>
      </c>
      <c r="N59" s="236" t="s">
        <v>29</v>
      </c>
      <c r="O59" s="238" t="s">
        <v>29</v>
      </c>
      <c r="P59" s="239" t="s">
        <v>29</v>
      </c>
      <c r="Q59" s="239" t="s">
        <v>29</v>
      </c>
      <c r="R59" s="239" t="s">
        <v>29</v>
      </c>
      <c r="S59" s="239" t="s">
        <v>29</v>
      </c>
      <c r="T59" s="239" t="s">
        <v>29</v>
      </c>
      <c r="U59" s="240" t="s">
        <v>29</v>
      </c>
      <c r="V59" s="237" t="s">
        <v>29</v>
      </c>
      <c r="X59" s="224"/>
    </row>
    <row r="60" spans="1:24" x14ac:dyDescent="0.2">
      <c r="A60" s="74" t="str">
        <f>IF('Start - jaro'!M9="","","x")</f>
        <v/>
      </c>
      <c r="B60" s="458">
        <v>54</v>
      </c>
      <c r="C60" s="490" t="str">
        <f>IF('Start - jaro'!K9="","",'Start - jaro'!K9)</f>
        <v/>
      </c>
      <c r="D60" s="485" t="str">
        <f>IF($A60="x","x",IF($C60="","",IF(V.l.ZPV!$B$6="","0",IF(ISNA(MATCH($C60,ZPVOblN,0)),COUNTIF(ZPVOblT,".")+1,LOOKUP($C60,ZPVOblN,ZPVOblD)))))</f>
        <v/>
      </c>
      <c r="E60" s="486" t="str">
        <f>IF($C60="","",PÚ!$T$80)</f>
        <v/>
      </c>
      <c r="F60" s="486" t="str">
        <f>IF($C60="","",Št.4x60m!$T$80)</f>
        <v/>
      </c>
      <c r="G60" s="486" t="str">
        <f>IF($C60="","",Št.dvojic!$V$173)</f>
        <v/>
      </c>
      <c r="H60" s="486" t="str">
        <f>IF($C60="","",Št.400mCTIF!$V$173)</f>
        <v/>
      </c>
      <c r="I60" s="486" t="str">
        <f>IF($C60="","",'PÚ CTIF'!$S$173)</f>
        <v/>
      </c>
      <c r="J60" s="506" t="str">
        <f>IF($C60="","",Kronika!$H$56)</f>
        <v/>
      </c>
      <c r="K60" s="520" t="str">
        <f t="shared" si="0"/>
        <v/>
      </c>
      <c r="M60" s="613">
        <v>54</v>
      </c>
      <c r="N60" s="490" t="s">
        <v>29</v>
      </c>
      <c r="O60" s="492" t="s">
        <v>29</v>
      </c>
      <c r="P60" s="493" t="s">
        <v>29</v>
      </c>
      <c r="Q60" s="493" t="s">
        <v>29</v>
      </c>
      <c r="R60" s="493" t="s">
        <v>29</v>
      </c>
      <c r="S60" s="493" t="s">
        <v>29</v>
      </c>
      <c r="T60" s="493" t="s">
        <v>29</v>
      </c>
      <c r="U60" s="494" t="s">
        <v>29</v>
      </c>
      <c r="V60" s="491" t="s">
        <v>29</v>
      </c>
      <c r="X60" s="224"/>
    </row>
    <row r="61" spans="1:24" x14ac:dyDescent="0.2">
      <c r="A61" s="74" t="str">
        <f>IF('Start - jaro'!M10="","","x")</f>
        <v/>
      </c>
      <c r="B61" s="47">
        <v>55</v>
      </c>
      <c r="C61" s="235" t="str">
        <f>IF('Start - jaro'!K10="","",'Start - jaro'!K10)</f>
        <v/>
      </c>
      <c r="D61" s="226" t="str">
        <f>IF($A61="x","x",IF($C61="","",IF(V.l.ZPV!$B$6="","0",IF(ISNA(MATCH($C61,ZPVOblN,0)),COUNTIF(ZPVOblT,".")+1,LOOKUP($C61,ZPVOblN,ZPVOblD)))))</f>
        <v/>
      </c>
      <c r="E61" s="227" t="str">
        <f>IF($C61="","",PÚ!$T$82)</f>
        <v/>
      </c>
      <c r="F61" s="227" t="str">
        <f>IF($C61="","",Št.4x60m!$T$82)</f>
        <v/>
      </c>
      <c r="G61" s="227" t="str">
        <f>IF($C61="","",Št.dvojic!$V$175)</f>
        <v/>
      </c>
      <c r="H61" s="227" t="str">
        <f>IF($C61="","",Št.400mCTIF!$V$175)</f>
        <v/>
      </c>
      <c r="I61" s="227" t="str">
        <f>IF($C61="","",'PÚ CTIF'!$S$175)</f>
        <v/>
      </c>
      <c r="J61" s="228" t="str">
        <f>IF($C61="","",Kronika!$H$57)</f>
        <v/>
      </c>
      <c r="K61" s="521" t="str">
        <f t="shared" si="0"/>
        <v/>
      </c>
      <c r="M61" s="614">
        <v>55</v>
      </c>
      <c r="N61" s="236" t="s">
        <v>29</v>
      </c>
      <c r="O61" s="238" t="s">
        <v>29</v>
      </c>
      <c r="P61" s="239" t="s">
        <v>29</v>
      </c>
      <c r="Q61" s="239" t="s">
        <v>29</v>
      </c>
      <c r="R61" s="239" t="s">
        <v>29</v>
      </c>
      <c r="S61" s="239" t="s">
        <v>29</v>
      </c>
      <c r="T61" s="239" t="s">
        <v>29</v>
      </c>
      <c r="U61" s="240" t="s">
        <v>29</v>
      </c>
      <c r="V61" s="237" t="s">
        <v>29</v>
      </c>
      <c r="X61" s="224"/>
    </row>
    <row r="62" spans="1:24" x14ac:dyDescent="0.2">
      <c r="A62" s="74" t="str">
        <f>IF('Start - jaro'!M11="","","x")</f>
        <v/>
      </c>
      <c r="B62" s="458">
        <v>56</v>
      </c>
      <c r="C62" s="490" t="str">
        <f>IF('Start - jaro'!K11="","",'Start - jaro'!K11)</f>
        <v/>
      </c>
      <c r="D62" s="485" t="str">
        <f>IF($A62="x","x",IF($C62="","",IF(V.l.ZPV!$B$6="","0",IF(ISNA(MATCH($C62,ZPVOblN,0)),COUNTIF(ZPVOblT,".")+1,LOOKUP($C62,ZPVOblN,ZPVOblD)))))</f>
        <v/>
      </c>
      <c r="E62" s="486" t="str">
        <f>IF($C62="","",PÚ!$T$84)</f>
        <v/>
      </c>
      <c r="F62" s="486" t="str">
        <f>IF($C62="","",Št.4x60m!$T$84)</f>
        <v/>
      </c>
      <c r="G62" s="486" t="str">
        <f>IF($C62="","",Št.dvojic!$V$177)</f>
        <v/>
      </c>
      <c r="H62" s="486" t="str">
        <f>IF($C62="","",Št.400mCTIF!$V$177)</f>
        <v/>
      </c>
      <c r="I62" s="486" t="str">
        <f>IF($C62="","",'PÚ CTIF'!$S$177)</f>
        <v/>
      </c>
      <c r="J62" s="506" t="str">
        <f>IF($C62="","",Kronika!$H$58)</f>
        <v/>
      </c>
      <c r="K62" s="520" t="str">
        <f t="shared" si="0"/>
        <v/>
      </c>
      <c r="M62" s="613">
        <v>56</v>
      </c>
      <c r="N62" s="490" t="s">
        <v>29</v>
      </c>
      <c r="O62" s="492" t="s">
        <v>29</v>
      </c>
      <c r="P62" s="493" t="s">
        <v>29</v>
      </c>
      <c r="Q62" s="493" t="s">
        <v>29</v>
      </c>
      <c r="R62" s="493" t="s">
        <v>29</v>
      </c>
      <c r="S62" s="493" t="s">
        <v>29</v>
      </c>
      <c r="T62" s="493" t="s">
        <v>29</v>
      </c>
      <c r="U62" s="494" t="s">
        <v>29</v>
      </c>
      <c r="V62" s="491" t="s">
        <v>29</v>
      </c>
      <c r="X62" s="224"/>
    </row>
    <row r="63" spans="1:24" x14ac:dyDescent="0.2">
      <c r="A63" s="74" t="str">
        <f>IF('Start - jaro'!M12="","","x")</f>
        <v/>
      </c>
      <c r="B63" s="47">
        <v>57</v>
      </c>
      <c r="C63" s="235" t="str">
        <f>IF('Start - jaro'!K12="","",'Start - jaro'!K12)</f>
        <v/>
      </c>
      <c r="D63" s="226" t="str">
        <f>IF($A63="x","x",IF($C63="","",IF(V.l.ZPV!$B$6="","0",IF(ISNA(MATCH($C63,ZPVOblN,0)),COUNTIF(ZPVOblT,".")+1,LOOKUP($C63,ZPVOblN,ZPVOblD)))))</f>
        <v/>
      </c>
      <c r="E63" s="227" t="str">
        <f>IF($C63="","",PÚ!$T$86)</f>
        <v/>
      </c>
      <c r="F63" s="227" t="str">
        <f>IF($C63="","",Št.4x60m!$T$86)</f>
        <v/>
      </c>
      <c r="G63" s="227" t="str">
        <f>IF($C63="","",Št.dvojic!$V$179)</f>
        <v/>
      </c>
      <c r="H63" s="227" t="str">
        <f>IF($C63="","",Št.400mCTIF!$V$179)</f>
        <v/>
      </c>
      <c r="I63" s="227" t="str">
        <f>IF($C63="","",'PÚ CTIF'!$S$179)</f>
        <v/>
      </c>
      <c r="J63" s="228" t="str">
        <f>IF($C63="","",Kronika!$H$59)</f>
        <v/>
      </c>
      <c r="K63" s="521" t="str">
        <f t="shared" si="0"/>
        <v/>
      </c>
      <c r="M63" s="614">
        <v>57</v>
      </c>
      <c r="N63" s="236" t="s">
        <v>29</v>
      </c>
      <c r="O63" s="238" t="s">
        <v>29</v>
      </c>
      <c r="P63" s="239" t="s">
        <v>29</v>
      </c>
      <c r="Q63" s="239" t="s">
        <v>29</v>
      </c>
      <c r="R63" s="239" t="s">
        <v>29</v>
      </c>
      <c r="S63" s="239" t="s">
        <v>29</v>
      </c>
      <c r="T63" s="239" t="s">
        <v>29</v>
      </c>
      <c r="U63" s="240" t="s">
        <v>29</v>
      </c>
      <c r="V63" s="237" t="s">
        <v>29</v>
      </c>
      <c r="X63" s="224"/>
    </row>
    <row r="64" spans="1:24" x14ac:dyDescent="0.2">
      <c r="A64" s="74" t="str">
        <f>IF('Start - jaro'!M13="","","x")</f>
        <v/>
      </c>
      <c r="B64" s="458">
        <v>58</v>
      </c>
      <c r="C64" s="490" t="str">
        <f>IF('Start - jaro'!K13="","",'Start - jaro'!K13)</f>
        <v/>
      </c>
      <c r="D64" s="485" t="str">
        <f>IF($A64="x","x",IF($C64="","",IF(V.l.ZPV!$B$6="","0",IF(ISNA(MATCH($C64,ZPVOblN,0)),COUNTIF(ZPVOblT,".")+1,LOOKUP($C64,ZPVOblN,ZPVOblD)))))</f>
        <v/>
      </c>
      <c r="E64" s="486" t="str">
        <f>IF($C64="","",PÚ!$T$88)</f>
        <v/>
      </c>
      <c r="F64" s="486" t="str">
        <f>IF($C64="","",Št.4x60m!$T$88)</f>
        <v/>
      </c>
      <c r="G64" s="486" t="str">
        <f>IF($C64="","",Št.dvojic!$V$181)</f>
        <v/>
      </c>
      <c r="H64" s="486" t="str">
        <f>IF($C64="","",Št.400mCTIF!$V$181)</f>
        <v/>
      </c>
      <c r="I64" s="486" t="str">
        <f>IF($C64="","",'PÚ CTIF'!$S$181)</f>
        <v/>
      </c>
      <c r="J64" s="506" t="str">
        <f>IF($C64="","",Kronika!$H$60)</f>
        <v/>
      </c>
      <c r="K64" s="520" t="str">
        <f t="shared" si="0"/>
        <v/>
      </c>
      <c r="M64" s="613">
        <v>58</v>
      </c>
      <c r="N64" s="490" t="s">
        <v>29</v>
      </c>
      <c r="O64" s="492" t="s">
        <v>29</v>
      </c>
      <c r="P64" s="493" t="s">
        <v>29</v>
      </c>
      <c r="Q64" s="493" t="s">
        <v>29</v>
      </c>
      <c r="R64" s="493" t="s">
        <v>29</v>
      </c>
      <c r="S64" s="493" t="s">
        <v>29</v>
      </c>
      <c r="T64" s="493" t="s">
        <v>29</v>
      </c>
      <c r="U64" s="494" t="s">
        <v>29</v>
      </c>
      <c r="V64" s="491" t="s">
        <v>29</v>
      </c>
      <c r="X64" s="224"/>
    </row>
    <row r="65" spans="1:24" x14ac:dyDescent="0.2">
      <c r="A65" s="74" t="str">
        <f>IF('Start - jaro'!M14="","","x")</f>
        <v/>
      </c>
      <c r="B65" s="47">
        <v>59</v>
      </c>
      <c r="C65" s="235" t="str">
        <f>IF('Start - jaro'!K14="","",'Start - jaro'!K14)</f>
        <v/>
      </c>
      <c r="D65" s="226" t="str">
        <f>IF($A65="x","x",IF($C65="","",IF(V.l.ZPV!$B$6="","0",IF(ISNA(MATCH($C65,ZPVOblN,0)),COUNTIF(ZPVOblT,".")+1,LOOKUP($C65,ZPVOblN,ZPVOblD)))))</f>
        <v/>
      </c>
      <c r="E65" s="227" t="str">
        <f>IF($C65="","",PÚ!$T$90)</f>
        <v/>
      </c>
      <c r="F65" s="227" t="str">
        <f>IF($C65="","",Št.4x60m!$T$90)</f>
        <v/>
      </c>
      <c r="G65" s="227" t="str">
        <f>IF($C65="","",Št.dvojic!$V$183)</f>
        <v/>
      </c>
      <c r="H65" s="227" t="str">
        <f>IF($C65="","",Št.400mCTIF!$V$183)</f>
        <v/>
      </c>
      <c r="I65" s="227" t="str">
        <f>IF($C65="","",'PÚ CTIF'!$S$183)</f>
        <v/>
      </c>
      <c r="J65" s="228" t="str">
        <f>IF($C65="","",Kronika!$H$61)</f>
        <v/>
      </c>
      <c r="K65" s="521" t="str">
        <f t="shared" si="0"/>
        <v/>
      </c>
      <c r="M65" s="614">
        <v>59</v>
      </c>
      <c r="N65" s="236" t="s">
        <v>29</v>
      </c>
      <c r="O65" s="238" t="s">
        <v>29</v>
      </c>
      <c r="P65" s="239" t="s">
        <v>29</v>
      </c>
      <c r="Q65" s="239" t="s">
        <v>29</v>
      </c>
      <c r="R65" s="239" t="s">
        <v>29</v>
      </c>
      <c r="S65" s="239" t="s">
        <v>29</v>
      </c>
      <c r="T65" s="239" t="s">
        <v>29</v>
      </c>
      <c r="U65" s="240" t="s">
        <v>29</v>
      </c>
      <c r="V65" s="237" t="s">
        <v>29</v>
      </c>
      <c r="X65" s="224"/>
    </row>
    <row r="66" spans="1:24" x14ac:dyDescent="0.2">
      <c r="A66" s="74" t="str">
        <f>IF('Start - jaro'!M15="","","x")</f>
        <v/>
      </c>
      <c r="B66" s="458">
        <v>60</v>
      </c>
      <c r="C66" s="490" t="str">
        <f>IF('Start - jaro'!K15="","",'Start - jaro'!K15)</f>
        <v/>
      </c>
      <c r="D66" s="485" t="str">
        <f>IF($A66="x","x",IF($C66="","",IF(V.l.ZPV!$B$6="","0",IF(ISNA(MATCH($C66,ZPVOblN,0)),COUNTIF(ZPVOblT,".")+1,LOOKUP($C66,ZPVOblN,ZPVOblD)))))</f>
        <v/>
      </c>
      <c r="E66" s="486" t="str">
        <f>IF($C66="","",PÚ!$T$92)</f>
        <v/>
      </c>
      <c r="F66" s="486" t="str">
        <f>IF($C66="","",Št.4x60m!$T$92)</f>
        <v/>
      </c>
      <c r="G66" s="486" t="str">
        <f>IF($C66="","",Št.dvojic!$V$185)</f>
        <v/>
      </c>
      <c r="H66" s="486" t="str">
        <f>IF($C66="","",Št.400mCTIF!$V$185)</f>
        <v/>
      </c>
      <c r="I66" s="486" t="str">
        <f>IF($C66="","",'PÚ CTIF'!$S$185)</f>
        <v/>
      </c>
      <c r="J66" s="506" t="str">
        <f>IF($C66="","",Kronika!$H$62)</f>
        <v/>
      </c>
      <c r="K66" s="520" t="str">
        <f t="shared" si="0"/>
        <v/>
      </c>
      <c r="M66" s="613">
        <v>60</v>
      </c>
      <c r="N66" s="490" t="s">
        <v>29</v>
      </c>
      <c r="O66" s="492" t="s">
        <v>29</v>
      </c>
      <c r="P66" s="493" t="s">
        <v>29</v>
      </c>
      <c r="Q66" s="493" t="s">
        <v>29</v>
      </c>
      <c r="R66" s="493" t="s">
        <v>29</v>
      </c>
      <c r="S66" s="493" t="s">
        <v>29</v>
      </c>
      <c r="T66" s="493" t="s">
        <v>29</v>
      </c>
      <c r="U66" s="494" t="s">
        <v>29</v>
      </c>
      <c r="V66" s="491" t="s">
        <v>29</v>
      </c>
      <c r="X66" s="224"/>
    </row>
    <row r="67" spans="1:24" x14ac:dyDescent="0.2">
      <c r="A67" s="74" t="str">
        <f>IF('Start - jaro'!M16="","","x")</f>
        <v/>
      </c>
      <c r="B67" s="47">
        <v>61</v>
      </c>
      <c r="C67" s="235" t="str">
        <f>IF('Start - jaro'!K16="","",'Start - jaro'!K16)</f>
        <v/>
      </c>
      <c r="D67" s="226" t="str">
        <f>IF($A67="x","x",IF($C67="","",IF(V.l.ZPV!$B$6="","0",IF(ISNA(MATCH($C67,ZPVOblN,0)),COUNTIF(ZPVOblT,".")+1,LOOKUP($C67,ZPVOblN,ZPVOblD)))))</f>
        <v/>
      </c>
      <c r="E67" s="227" t="str">
        <f>IF($C67="","",PÚ!$I$105)</f>
        <v/>
      </c>
      <c r="F67" s="227" t="str">
        <f>IF($C67="","",Št.4x60m!$I$105)</f>
        <v/>
      </c>
      <c r="G67" s="227" t="str">
        <f>IF($C67="","",Št.dvojic!$V$198)</f>
        <v/>
      </c>
      <c r="H67" s="227" t="str">
        <f>IF($C67="","",Št.400mCTIF!$V$198)</f>
        <v/>
      </c>
      <c r="I67" s="227" t="str">
        <f>IF($C67="","",'PÚ CTIF'!$S$198)</f>
        <v/>
      </c>
      <c r="J67" s="228" t="str">
        <f>IF($C67="","",Kronika!$P$43)</f>
        <v/>
      </c>
      <c r="K67" s="521" t="str">
        <f t="shared" si="0"/>
        <v/>
      </c>
      <c r="M67" s="614">
        <v>61</v>
      </c>
      <c r="N67" s="236" t="s">
        <v>29</v>
      </c>
      <c r="O67" s="238" t="s">
        <v>29</v>
      </c>
      <c r="P67" s="239" t="s">
        <v>29</v>
      </c>
      <c r="Q67" s="239" t="s">
        <v>29</v>
      </c>
      <c r="R67" s="239" t="s">
        <v>29</v>
      </c>
      <c r="S67" s="239" t="s">
        <v>29</v>
      </c>
      <c r="T67" s="239" t="s">
        <v>29</v>
      </c>
      <c r="U67" s="240" t="s">
        <v>29</v>
      </c>
      <c r="V67" s="237" t="s">
        <v>29</v>
      </c>
      <c r="X67" s="224"/>
    </row>
    <row r="68" spans="1:24" x14ac:dyDescent="0.2">
      <c r="A68" s="74" t="str">
        <f>IF('Start - jaro'!M17="","","x")</f>
        <v/>
      </c>
      <c r="B68" s="458">
        <v>62</v>
      </c>
      <c r="C68" s="490" t="str">
        <f>IF('Start - jaro'!K17="","",'Start - jaro'!K17)</f>
        <v/>
      </c>
      <c r="D68" s="485" t="str">
        <f>IF($A68="x","x",IF($C68="","",IF(V.l.ZPV!$B$6="","0",IF(ISNA(MATCH($C68,ZPVOblN,0)),COUNTIF(ZPVOblT,".")+1,LOOKUP($C68,ZPVOblN,ZPVOblD)))))</f>
        <v/>
      </c>
      <c r="E68" s="486" t="str">
        <f>IF($C68="","",PÚ!$I$107)</f>
        <v/>
      </c>
      <c r="F68" s="486" t="str">
        <f>IF($C68="","",Št.4x60m!$I$107)</f>
        <v/>
      </c>
      <c r="G68" s="486" t="str">
        <f>IF($C68="","",Št.dvojic!$V$200)</f>
        <v/>
      </c>
      <c r="H68" s="486" t="str">
        <f>IF($C68="","",Št.400mCTIF!$V$200)</f>
        <v/>
      </c>
      <c r="I68" s="486" t="str">
        <f>IF($C68="","",'PÚ CTIF'!$S$200)</f>
        <v/>
      </c>
      <c r="J68" s="506" t="str">
        <f>IF($C68="","",Kronika!$P$44)</f>
        <v/>
      </c>
      <c r="K68" s="520" t="str">
        <f t="shared" si="0"/>
        <v/>
      </c>
      <c r="M68" s="613">
        <v>62</v>
      </c>
      <c r="N68" s="490" t="s">
        <v>29</v>
      </c>
      <c r="O68" s="492" t="s">
        <v>29</v>
      </c>
      <c r="P68" s="493" t="s">
        <v>29</v>
      </c>
      <c r="Q68" s="493" t="s">
        <v>29</v>
      </c>
      <c r="R68" s="493" t="s">
        <v>29</v>
      </c>
      <c r="S68" s="493" t="s">
        <v>29</v>
      </c>
      <c r="T68" s="493" t="s">
        <v>29</v>
      </c>
      <c r="U68" s="494" t="s">
        <v>29</v>
      </c>
      <c r="V68" s="491" t="s">
        <v>29</v>
      </c>
      <c r="X68" s="224"/>
    </row>
    <row r="69" spans="1:24" x14ac:dyDescent="0.2">
      <c r="A69" s="74" t="str">
        <f>IF('Start - jaro'!M18="","","x")</f>
        <v/>
      </c>
      <c r="B69" s="47">
        <v>63</v>
      </c>
      <c r="C69" s="235" t="str">
        <f>IF('Start - jaro'!K18="","",'Start - jaro'!K18)</f>
        <v/>
      </c>
      <c r="D69" s="226" t="str">
        <f>IF($A69="x","x",IF($C69="","",IF(V.l.ZPV!$B$6="","0",IF(ISNA(MATCH($C69,ZPVOblN,0)),COUNTIF(ZPVOblT,".")+1,LOOKUP($C69,ZPVOblN,ZPVOblD)))))</f>
        <v/>
      </c>
      <c r="E69" s="227" t="str">
        <f>IF($C69="","",PÚ!$I$109)</f>
        <v/>
      </c>
      <c r="F69" s="227" t="str">
        <f>IF($C69="","",Št.4x60m!$I$109)</f>
        <v/>
      </c>
      <c r="G69" s="227" t="str">
        <f>IF($C69="","",Št.dvojic!$V$202)</f>
        <v/>
      </c>
      <c r="H69" s="227" t="str">
        <f>IF($C69="","",Št.400mCTIF!$V$202)</f>
        <v/>
      </c>
      <c r="I69" s="227" t="str">
        <f>IF($C69="","",'PÚ CTIF'!$S$202)</f>
        <v/>
      </c>
      <c r="J69" s="228" t="str">
        <f>IF($C69="","",Kronika!$P$45)</f>
        <v/>
      </c>
      <c r="K69" s="521" t="str">
        <f t="shared" si="0"/>
        <v/>
      </c>
      <c r="M69" s="614">
        <v>63</v>
      </c>
      <c r="N69" s="236" t="s">
        <v>29</v>
      </c>
      <c r="O69" s="238" t="s">
        <v>29</v>
      </c>
      <c r="P69" s="239" t="s">
        <v>29</v>
      </c>
      <c r="Q69" s="239" t="s">
        <v>29</v>
      </c>
      <c r="R69" s="239" t="s">
        <v>29</v>
      </c>
      <c r="S69" s="239" t="s">
        <v>29</v>
      </c>
      <c r="T69" s="239" t="s">
        <v>29</v>
      </c>
      <c r="U69" s="240" t="s">
        <v>29</v>
      </c>
      <c r="V69" s="237" t="s">
        <v>29</v>
      </c>
      <c r="X69" s="224"/>
    </row>
    <row r="70" spans="1:24" x14ac:dyDescent="0.2">
      <c r="A70" s="74" t="str">
        <f>IF('Start - jaro'!M19="","","x")</f>
        <v/>
      </c>
      <c r="B70" s="458">
        <v>64</v>
      </c>
      <c r="C70" s="490" t="str">
        <f>IF('Start - jaro'!K19="","",'Start - jaro'!K19)</f>
        <v/>
      </c>
      <c r="D70" s="485" t="str">
        <f>IF($A70="x","x",IF($C70="","",IF(V.l.ZPV!$B$6="","0",IF(ISNA(MATCH($C70,ZPVOblN,0)),COUNTIF(ZPVOblT,".")+1,LOOKUP($C70,ZPVOblN,ZPVOblD)))))</f>
        <v/>
      </c>
      <c r="E70" s="486" t="str">
        <f>IF($C70="","",PÚ!$I$111)</f>
        <v/>
      </c>
      <c r="F70" s="486" t="str">
        <f>IF($C70="","",Št.4x60m!$I$111)</f>
        <v/>
      </c>
      <c r="G70" s="486" t="str">
        <f>IF($C70="","",Št.dvojic!$V$204)</f>
        <v/>
      </c>
      <c r="H70" s="486" t="str">
        <f>IF($C70="","",Št.400mCTIF!$V$204)</f>
        <v/>
      </c>
      <c r="I70" s="486" t="str">
        <f>IF($C70="","",'PÚ CTIF'!$S$204)</f>
        <v/>
      </c>
      <c r="J70" s="506" t="str">
        <f>IF($C70="","",Kronika!$P$46)</f>
        <v/>
      </c>
      <c r="K70" s="520" t="str">
        <f t="shared" si="0"/>
        <v/>
      </c>
      <c r="M70" s="613">
        <v>64</v>
      </c>
      <c r="N70" s="490" t="s">
        <v>29</v>
      </c>
      <c r="O70" s="492" t="s">
        <v>29</v>
      </c>
      <c r="P70" s="493" t="s">
        <v>29</v>
      </c>
      <c r="Q70" s="493" t="s">
        <v>29</v>
      </c>
      <c r="R70" s="493" t="s">
        <v>29</v>
      </c>
      <c r="S70" s="493" t="s">
        <v>29</v>
      </c>
      <c r="T70" s="493" t="s">
        <v>29</v>
      </c>
      <c r="U70" s="494" t="s">
        <v>29</v>
      </c>
      <c r="V70" s="491" t="s">
        <v>29</v>
      </c>
      <c r="X70" s="224"/>
    </row>
    <row r="71" spans="1:24" x14ac:dyDescent="0.2">
      <c r="A71" s="74" t="str">
        <f>IF('Start - jaro'!M20="","","x")</f>
        <v/>
      </c>
      <c r="B71" s="47">
        <v>65</v>
      </c>
      <c r="C71" s="235" t="str">
        <f>IF('Start - jaro'!K20="","",'Start - jaro'!K20)</f>
        <v/>
      </c>
      <c r="D71" s="226" t="str">
        <f>IF($A71="x","x",IF($C71="","",IF(V.l.ZPV!$B$6="","0",IF(ISNA(MATCH($C71,ZPVOblN,0)),COUNTIF(ZPVOblT,".")+1,LOOKUP($C71,ZPVOblN,ZPVOblD)))))</f>
        <v/>
      </c>
      <c r="E71" s="227" t="str">
        <f>IF($C71="","",PÚ!$I$113)</f>
        <v/>
      </c>
      <c r="F71" s="227" t="str">
        <f>IF($C71="","",Št.4x60m!$I$113)</f>
        <v/>
      </c>
      <c r="G71" s="227" t="str">
        <f>IF($C71="","",Št.dvojic!$V$206)</f>
        <v/>
      </c>
      <c r="H71" s="227" t="str">
        <f>IF($C71="","",Št.400mCTIF!$V$206)</f>
        <v/>
      </c>
      <c r="I71" s="227" t="str">
        <f>IF($C71="","",'PÚ CTIF'!$S$206)</f>
        <v/>
      </c>
      <c r="J71" s="228" t="str">
        <f>IF($C71="","",Kronika!$P$47)</f>
        <v/>
      </c>
      <c r="K71" s="521" t="str">
        <f t="shared" si="0"/>
        <v/>
      </c>
      <c r="M71" s="614">
        <v>65</v>
      </c>
      <c r="N71" s="236" t="s">
        <v>29</v>
      </c>
      <c r="O71" s="238" t="s">
        <v>29</v>
      </c>
      <c r="P71" s="239" t="s">
        <v>29</v>
      </c>
      <c r="Q71" s="239" t="s">
        <v>29</v>
      </c>
      <c r="R71" s="239" t="s">
        <v>29</v>
      </c>
      <c r="S71" s="239" t="s">
        <v>29</v>
      </c>
      <c r="T71" s="239" t="s">
        <v>29</v>
      </c>
      <c r="U71" s="240" t="s">
        <v>29</v>
      </c>
      <c r="V71" s="237" t="s">
        <v>29</v>
      </c>
      <c r="X71" s="224"/>
    </row>
    <row r="72" spans="1:24" x14ac:dyDescent="0.2">
      <c r="A72" s="74" t="str">
        <f>IF('Start - jaro'!M21="","","x")</f>
        <v/>
      </c>
      <c r="B72" s="458">
        <v>66</v>
      </c>
      <c r="C72" s="490" t="str">
        <f>IF('Start - jaro'!K21="","",'Start - jaro'!K21)</f>
        <v/>
      </c>
      <c r="D72" s="485" t="str">
        <f>IF($A72="x","x",IF($C72="","",IF(V.l.ZPV!$B$6="","0",IF(ISNA(MATCH($C72,ZPVOblN,0)),COUNTIF(ZPVOblT,".")+1,LOOKUP($C72,ZPVOblN,ZPVOblD)))))</f>
        <v/>
      </c>
      <c r="E72" s="486" t="str">
        <f>IF($C72="","",PÚ!$I$115)</f>
        <v/>
      </c>
      <c r="F72" s="486" t="str">
        <f>IF($C72="","",Št.4x60m!$I$115)</f>
        <v/>
      </c>
      <c r="G72" s="486" t="str">
        <f>IF($C72="","",Št.dvojic!$V$208)</f>
        <v/>
      </c>
      <c r="H72" s="486" t="str">
        <f>IF($C72="","",Št.400mCTIF!$V$208)</f>
        <v/>
      </c>
      <c r="I72" s="486" t="str">
        <f>IF($C72="","",'PÚ CTIF'!$S$208)</f>
        <v/>
      </c>
      <c r="J72" s="506" t="str">
        <f>IF($C72="","",Kronika!$P$48)</f>
        <v/>
      </c>
      <c r="K72" s="520" t="str">
        <f t="shared" ref="K72:K106" si="1">IF(A72="x",300,IF(C72="","",SUM(D72:J72)))</f>
        <v/>
      </c>
      <c r="M72" s="613">
        <v>66</v>
      </c>
      <c r="N72" s="490" t="s">
        <v>29</v>
      </c>
      <c r="O72" s="492" t="s">
        <v>29</v>
      </c>
      <c r="P72" s="493" t="s">
        <v>29</v>
      </c>
      <c r="Q72" s="493" t="s">
        <v>29</v>
      </c>
      <c r="R72" s="493" t="s">
        <v>29</v>
      </c>
      <c r="S72" s="493" t="s">
        <v>29</v>
      </c>
      <c r="T72" s="493" t="s">
        <v>29</v>
      </c>
      <c r="U72" s="494" t="s">
        <v>29</v>
      </c>
      <c r="V72" s="491" t="s">
        <v>29</v>
      </c>
      <c r="X72" s="224"/>
    </row>
    <row r="73" spans="1:24" x14ac:dyDescent="0.2">
      <c r="A73" s="74" t="str">
        <f>IF('Start - jaro'!M22="","","x")</f>
        <v/>
      </c>
      <c r="B73" s="47">
        <v>67</v>
      </c>
      <c r="C73" s="235" t="str">
        <f>IF('Start - jaro'!K22="","",'Start - jaro'!K22)</f>
        <v/>
      </c>
      <c r="D73" s="226" t="str">
        <f>IF($A73="x","x",IF($C73="","",IF(V.l.ZPV!$B$6="","0",IF(ISNA(MATCH($C73,ZPVOblN,0)),COUNTIF(ZPVOblT,".")+1,LOOKUP($C73,ZPVOblN,ZPVOblD)))))</f>
        <v/>
      </c>
      <c r="E73" s="227" t="str">
        <f>IF($C73="","",PÚ!$I$117)</f>
        <v/>
      </c>
      <c r="F73" s="227" t="str">
        <f>IF($C73="","",Št.4x60m!$I$117)</f>
        <v/>
      </c>
      <c r="G73" s="227" t="str">
        <f>IF($C73="","",Št.dvojic!$V$210)</f>
        <v/>
      </c>
      <c r="H73" s="227" t="str">
        <f>IF($C73="","",Št.400mCTIF!$V$210)</f>
        <v/>
      </c>
      <c r="I73" s="227" t="str">
        <f>IF($C73="","",'PÚ CTIF'!$S$210)</f>
        <v/>
      </c>
      <c r="J73" s="228" t="str">
        <f>IF($C73="","",Kronika!$P$49)</f>
        <v/>
      </c>
      <c r="K73" s="521" t="str">
        <f t="shared" si="1"/>
        <v/>
      </c>
      <c r="M73" s="614">
        <v>67</v>
      </c>
      <c r="N73" s="236" t="s">
        <v>29</v>
      </c>
      <c r="O73" s="238" t="s">
        <v>29</v>
      </c>
      <c r="P73" s="239" t="s">
        <v>29</v>
      </c>
      <c r="Q73" s="239" t="s">
        <v>29</v>
      </c>
      <c r="R73" s="239" t="s">
        <v>29</v>
      </c>
      <c r="S73" s="239" t="s">
        <v>29</v>
      </c>
      <c r="T73" s="239" t="s">
        <v>29</v>
      </c>
      <c r="U73" s="240" t="s">
        <v>29</v>
      </c>
      <c r="V73" s="237" t="s">
        <v>29</v>
      </c>
      <c r="X73" s="224"/>
    </row>
    <row r="74" spans="1:24" x14ac:dyDescent="0.2">
      <c r="A74" s="74" t="str">
        <f>IF('Start - jaro'!M23="","","x")</f>
        <v/>
      </c>
      <c r="B74" s="458">
        <v>68</v>
      </c>
      <c r="C74" s="490" t="str">
        <f>IF('Start - jaro'!K23="","",'Start - jaro'!K23)</f>
        <v/>
      </c>
      <c r="D74" s="485" t="str">
        <f>IF($A74="x","x",IF($C74="","",IF(V.l.ZPV!$B$6="","0",IF(ISNA(MATCH($C74,ZPVOblN,0)),COUNTIF(ZPVOblT,".")+1,LOOKUP($C74,ZPVOblN,ZPVOblD)))))</f>
        <v/>
      </c>
      <c r="E74" s="486" t="str">
        <f>IF($C74="","",PÚ!$I$119)</f>
        <v/>
      </c>
      <c r="F74" s="486" t="str">
        <f>IF($C74="","",Št.4x60m!$I$119)</f>
        <v/>
      </c>
      <c r="G74" s="486" t="str">
        <f>IF($C74="","",Št.dvojic!$V$212)</f>
        <v/>
      </c>
      <c r="H74" s="486" t="str">
        <f>IF($C74="","",Št.400mCTIF!$V$212)</f>
        <v/>
      </c>
      <c r="I74" s="486" t="str">
        <f>IF($C74="","",'PÚ CTIF'!$S$212)</f>
        <v/>
      </c>
      <c r="J74" s="506" t="str">
        <f>IF($C74="","",Kronika!$P$50)</f>
        <v/>
      </c>
      <c r="K74" s="520" t="str">
        <f t="shared" si="1"/>
        <v/>
      </c>
      <c r="M74" s="613">
        <v>68</v>
      </c>
      <c r="N74" s="490" t="s">
        <v>29</v>
      </c>
      <c r="O74" s="492" t="s">
        <v>29</v>
      </c>
      <c r="P74" s="493" t="s">
        <v>29</v>
      </c>
      <c r="Q74" s="493" t="s">
        <v>29</v>
      </c>
      <c r="R74" s="493" t="s">
        <v>29</v>
      </c>
      <c r="S74" s="493" t="s">
        <v>29</v>
      </c>
      <c r="T74" s="493" t="s">
        <v>29</v>
      </c>
      <c r="U74" s="494" t="s">
        <v>29</v>
      </c>
      <c r="V74" s="491" t="s">
        <v>29</v>
      </c>
      <c r="X74" s="224"/>
    </row>
    <row r="75" spans="1:24" x14ac:dyDescent="0.2">
      <c r="A75" s="74" t="str">
        <f>IF('Start - jaro'!M24="","","x")</f>
        <v/>
      </c>
      <c r="B75" s="47">
        <v>69</v>
      </c>
      <c r="C75" s="235" t="str">
        <f>IF('Start - jaro'!K24="","",'Start - jaro'!K24)</f>
        <v/>
      </c>
      <c r="D75" s="226" t="str">
        <f>IF($A75="x","x",IF($C75="","",IF(V.l.ZPV!$B$6="","0",IF(ISNA(MATCH($C75,ZPVOblN,0)),COUNTIF(ZPVOblT,".")+1,LOOKUP($C75,ZPVOblN,ZPVOblD)))))</f>
        <v/>
      </c>
      <c r="E75" s="227" t="str">
        <f>IF($C75="","",PÚ!$I$121)</f>
        <v/>
      </c>
      <c r="F75" s="227" t="str">
        <f>IF($C75="","",Št.4x60m!$I$121)</f>
        <v/>
      </c>
      <c r="G75" s="227" t="str">
        <f>IF($C75="","",Št.dvojic!$V$214)</f>
        <v/>
      </c>
      <c r="H75" s="227" t="str">
        <f>IF($C75="","",Št.400mCTIF!$V$214)</f>
        <v/>
      </c>
      <c r="I75" s="227" t="str">
        <f>IF($C75="","",'PÚ CTIF'!$S$214)</f>
        <v/>
      </c>
      <c r="J75" s="228" t="str">
        <f>IF($C75="","",Kronika!$P$51)</f>
        <v/>
      </c>
      <c r="K75" s="521" t="str">
        <f t="shared" si="1"/>
        <v/>
      </c>
      <c r="M75" s="614">
        <v>69</v>
      </c>
      <c r="N75" s="236" t="s">
        <v>29</v>
      </c>
      <c r="O75" s="238" t="s">
        <v>29</v>
      </c>
      <c r="P75" s="239" t="s">
        <v>29</v>
      </c>
      <c r="Q75" s="239" t="s">
        <v>29</v>
      </c>
      <c r="R75" s="239" t="s">
        <v>29</v>
      </c>
      <c r="S75" s="239" t="s">
        <v>29</v>
      </c>
      <c r="T75" s="239" t="s">
        <v>29</v>
      </c>
      <c r="U75" s="240" t="s">
        <v>29</v>
      </c>
      <c r="V75" s="237" t="s">
        <v>29</v>
      </c>
      <c r="X75" s="224"/>
    </row>
    <row r="76" spans="1:24" x14ac:dyDescent="0.2">
      <c r="A76" s="74" t="str">
        <f>IF('Start - jaro'!M25="","","x")</f>
        <v/>
      </c>
      <c r="B76" s="458">
        <v>70</v>
      </c>
      <c r="C76" s="490" t="str">
        <f>IF('Start - jaro'!K25="","",'Start - jaro'!K25)</f>
        <v/>
      </c>
      <c r="D76" s="485" t="str">
        <f>IF($A76="x","x",IF($C76="","",IF(V.l.ZPV!$B$6="","0",IF(ISNA(MATCH($C76,ZPVOblN,0)),COUNTIF(ZPVOblT,".")+1,LOOKUP($C76,ZPVOblN,ZPVOblD)))))</f>
        <v/>
      </c>
      <c r="E76" s="486" t="str">
        <f>IF($C76="","",PÚ!$I$123)</f>
        <v/>
      </c>
      <c r="F76" s="486" t="str">
        <f>IF($C76="","",Št.4x60m!$I$123)</f>
        <v/>
      </c>
      <c r="G76" s="486" t="str">
        <f>IF($C76="","",Št.dvojic!$V$216)</f>
        <v/>
      </c>
      <c r="H76" s="486" t="str">
        <f>IF($C76="","",Št.400mCTIF!$V$216)</f>
        <v/>
      </c>
      <c r="I76" s="486" t="str">
        <f>IF($C76="","",'PÚ CTIF'!$S$216)</f>
        <v/>
      </c>
      <c r="J76" s="506" t="str">
        <f>IF($C76="","",Kronika!$P$52)</f>
        <v/>
      </c>
      <c r="K76" s="520" t="str">
        <f t="shared" si="1"/>
        <v/>
      </c>
      <c r="M76" s="613">
        <v>70</v>
      </c>
      <c r="N76" s="490" t="s">
        <v>29</v>
      </c>
      <c r="O76" s="492" t="s">
        <v>29</v>
      </c>
      <c r="P76" s="493" t="s">
        <v>29</v>
      </c>
      <c r="Q76" s="493" t="s">
        <v>29</v>
      </c>
      <c r="R76" s="493" t="s">
        <v>29</v>
      </c>
      <c r="S76" s="493" t="s">
        <v>29</v>
      </c>
      <c r="T76" s="493" t="s">
        <v>29</v>
      </c>
      <c r="U76" s="494" t="s">
        <v>29</v>
      </c>
      <c r="V76" s="491" t="s">
        <v>29</v>
      </c>
      <c r="X76" s="224"/>
    </row>
    <row r="77" spans="1:24" x14ac:dyDescent="0.2">
      <c r="A77" s="74" t="str">
        <f>IF('Start - jaro'!M26="","","x")</f>
        <v/>
      </c>
      <c r="B77" s="47">
        <v>71</v>
      </c>
      <c r="C77" s="235" t="str">
        <f>IF('Start - jaro'!K26="","",'Start - jaro'!K26)</f>
        <v/>
      </c>
      <c r="D77" s="226" t="str">
        <f>IF($A77="x","x",IF($C77="","",IF(V.l.ZPV!$B$6="","0",IF(ISNA(MATCH($C77,ZPVOblN,0)),COUNTIF(ZPVOblT,".")+1,LOOKUP($C77,ZPVOblN,ZPVOblD)))))</f>
        <v/>
      </c>
      <c r="E77" s="227" t="str">
        <f>IF($C77="","",PÚ!$T$105)</f>
        <v/>
      </c>
      <c r="F77" s="227" t="str">
        <f>IF($C77="","",Št.4x60m!$T$105)</f>
        <v/>
      </c>
      <c r="G77" s="227" t="str">
        <f>IF($C77="","",Št.dvojic!$V$229)</f>
        <v/>
      </c>
      <c r="H77" s="227" t="str">
        <f>IF($C77="","",Št.400mCTIF!$V$229)</f>
        <v/>
      </c>
      <c r="I77" s="227" t="str">
        <f>IF($C77="","",'PÚ CTIF'!$S$229)</f>
        <v/>
      </c>
      <c r="J77" s="228" t="str">
        <f>IF($C77="","",Kronika!$P$53)</f>
        <v/>
      </c>
      <c r="K77" s="521" t="str">
        <f t="shared" si="1"/>
        <v/>
      </c>
      <c r="M77" s="614">
        <v>71</v>
      </c>
      <c r="N77" s="236" t="s">
        <v>29</v>
      </c>
      <c r="O77" s="238" t="s">
        <v>29</v>
      </c>
      <c r="P77" s="239" t="s">
        <v>29</v>
      </c>
      <c r="Q77" s="239" t="s">
        <v>29</v>
      </c>
      <c r="R77" s="239" t="s">
        <v>29</v>
      </c>
      <c r="S77" s="239" t="s">
        <v>29</v>
      </c>
      <c r="T77" s="239" t="s">
        <v>29</v>
      </c>
      <c r="U77" s="240" t="s">
        <v>29</v>
      </c>
      <c r="V77" s="237" t="s">
        <v>29</v>
      </c>
      <c r="X77" s="224"/>
    </row>
    <row r="78" spans="1:24" x14ac:dyDescent="0.2">
      <c r="A78" s="74" t="str">
        <f>IF('Start - jaro'!M27="","","x")</f>
        <v/>
      </c>
      <c r="B78" s="458">
        <v>72</v>
      </c>
      <c r="C78" s="490" t="str">
        <f>IF('Start - jaro'!K27="","",'Start - jaro'!K27)</f>
        <v/>
      </c>
      <c r="D78" s="485" t="str">
        <f>IF($A78="x","x",IF($C78="","",IF(V.l.ZPV!$B$6="","0",IF(ISNA(MATCH($C78,ZPVOblN,0)),COUNTIF(ZPVOblT,".")+1,LOOKUP($C78,ZPVOblN,ZPVOblD)))))</f>
        <v/>
      </c>
      <c r="E78" s="486" t="str">
        <f>IF($C78="","",PÚ!$T$107)</f>
        <v/>
      </c>
      <c r="F78" s="486" t="str">
        <f>IF($C78="","",Št.4x60m!$T$107)</f>
        <v/>
      </c>
      <c r="G78" s="486" t="str">
        <f>IF($C78="","",Št.dvojic!$V$231)</f>
        <v/>
      </c>
      <c r="H78" s="486" t="str">
        <f>IF($C78="","",Št.400mCTIF!$V$231)</f>
        <v/>
      </c>
      <c r="I78" s="486" t="str">
        <f>IF($C78="","",'PÚ CTIF'!$S$231)</f>
        <v/>
      </c>
      <c r="J78" s="506" t="str">
        <f>IF($C78="","",Kronika!$P$54)</f>
        <v/>
      </c>
      <c r="K78" s="520" t="str">
        <f t="shared" si="1"/>
        <v/>
      </c>
      <c r="M78" s="613">
        <v>72</v>
      </c>
      <c r="N78" s="490" t="s">
        <v>29</v>
      </c>
      <c r="O78" s="492" t="s">
        <v>29</v>
      </c>
      <c r="P78" s="493" t="s">
        <v>29</v>
      </c>
      <c r="Q78" s="493" t="s">
        <v>29</v>
      </c>
      <c r="R78" s="493" t="s">
        <v>29</v>
      </c>
      <c r="S78" s="493" t="s">
        <v>29</v>
      </c>
      <c r="T78" s="493" t="s">
        <v>29</v>
      </c>
      <c r="U78" s="494" t="s">
        <v>29</v>
      </c>
      <c r="V78" s="491" t="s">
        <v>29</v>
      </c>
      <c r="X78" s="224"/>
    </row>
    <row r="79" spans="1:24" x14ac:dyDescent="0.2">
      <c r="A79" s="74" t="str">
        <f>IF('Start - jaro'!M28="","","x")</f>
        <v/>
      </c>
      <c r="B79" s="47">
        <v>73</v>
      </c>
      <c r="C79" s="235" t="str">
        <f>IF('Start - jaro'!K28="","",'Start - jaro'!K28)</f>
        <v/>
      </c>
      <c r="D79" s="226" t="str">
        <f>IF($A79="x","x",IF($C79="","",IF(V.l.ZPV!$B$6="","0",IF(ISNA(MATCH($C79,ZPVOblN,0)),COUNTIF(ZPVOblT,".")+1,LOOKUP($C79,ZPVOblN,ZPVOblD)))))</f>
        <v/>
      </c>
      <c r="E79" s="227" t="str">
        <f>IF($C79="","",PÚ!$T$109)</f>
        <v/>
      </c>
      <c r="F79" s="227" t="str">
        <f>IF($C79="","",Št.4x60m!$T$109)</f>
        <v/>
      </c>
      <c r="G79" s="227" t="str">
        <f>IF($C79="","",Št.dvojic!$V$233)</f>
        <v/>
      </c>
      <c r="H79" s="227" t="str">
        <f>IF($C79="","",Št.400mCTIF!$V$233)</f>
        <v/>
      </c>
      <c r="I79" s="227" t="str">
        <f>IF($C79="","",'PÚ CTIF'!$S$233)</f>
        <v/>
      </c>
      <c r="J79" s="228" t="str">
        <f>IF($C79="","",Kronika!$P$55)</f>
        <v/>
      </c>
      <c r="K79" s="521" t="str">
        <f t="shared" si="1"/>
        <v/>
      </c>
      <c r="M79" s="614">
        <v>73</v>
      </c>
      <c r="N79" s="236" t="s">
        <v>29</v>
      </c>
      <c r="O79" s="238" t="s">
        <v>29</v>
      </c>
      <c r="P79" s="239" t="s">
        <v>29</v>
      </c>
      <c r="Q79" s="239" t="s">
        <v>29</v>
      </c>
      <c r="R79" s="239" t="s">
        <v>29</v>
      </c>
      <c r="S79" s="239" t="s">
        <v>29</v>
      </c>
      <c r="T79" s="239" t="s">
        <v>29</v>
      </c>
      <c r="U79" s="240" t="s">
        <v>29</v>
      </c>
      <c r="V79" s="237" t="s">
        <v>29</v>
      </c>
      <c r="X79" s="224"/>
    </row>
    <row r="80" spans="1:24" x14ac:dyDescent="0.2">
      <c r="A80" s="74" t="str">
        <f>IF('Start - jaro'!M29="","","x")</f>
        <v/>
      </c>
      <c r="B80" s="458">
        <v>74</v>
      </c>
      <c r="C80" s="490" t="str">
        <f>IF('Start - jaro'!K29="","",'Start - jaro'!K29)</f>
        <v/>
      </c>
      <c r="D80" s="485" t="str">
        <f>IF($A80="x","x",IF($C80="","",IF(V.l.ZPV!$B$6="","0",IF(ISNA(MATCH($C80,ZPVOblN,0)),COUNTIF(ZPVOblT,".")+1,LOOKUP($C80,ZPVOblN,ZPVOblD)))))</f>
        <v/>
      </c>
      <c r="E80" s="486" t="str">
        <f>IF($C80="","",PÚ!$T$111)</f>
        <v/>
      </c>
      <c r="F80" s="486" t="str">
        <f>IF($C80="","",Št.4x60m!$T$111)</f>
        <v/>
      </c>
      <c r="G80" s="486" t="str">
        <f>IF($C80="","",Št.dvojic!$V$235)</f>
        <v/>
      </c>
      <c r="H80" s="486" t="str">
        <f>IF($C80="","",Št.400mCTIF!$V$235)</f>
        <v/>
      </c>
      <c r="I80" s="486" t="str">
        <f>IF($C80="","",'PÚ CTIF'!$S$235)</f>
        <v/>
      </c>
      <c r="J80" s="506" t="str">
        <f>IF($C80="","",Kronika!$P$56)</f>
        <v/>
      </c>
      <c r="K80" s="520" t="str">
        <f t="shared" si="1"/>
        <v/>
      </c>
      <c r="M80" s="613">
        <v>74</v>
      </c>
      <c r="N80" s="490" t="s">
        <v>29</v>
      </c>
      <c r="O80" s="492" t="s">
        <v>29</v>
      </c>
      <c r="P80" s="493" t="s">
        <v>29</v>
      </c>
      <c r="Q80" s="493" t="s">
        <v>29</v>
      </c>
      <c r="R80" s="493" t="s">
        <v>29</v>
      </c>
      <c r="S80" s="493" t="s">
        <v>29</v>
      </c>
      <c r="T80" s="493" t="s">
        <v>29</v>
      </c>
      <c r="U80" s="494" t="s">
        <v>29</v>
      </c>
      <c r="V80" s="491" t="s">
        <v>29</v>
      </c>
      <c r="X80" s="224"/>
    </row>
    <row r="81" spans="1:24" x14ac:dyDescent="0.2">
      <c r="A81" s="74" t="str">
        <f>IF('Start - jaro'!M30="","","x")</f>
        <v/>
      </c>
      <c r="B81" s="47">
        <v>75</v>
      </c>
      <c r="C81" s="235" t="str">
        <f>IF('Start - jaro'!K30="","",'Start - jaro'!K30)</f>
        <v/>
      </c>
      <c r="D81" s="226" t="str">
        <f>IF($A81="x","x",IF($C81="","",IF(V.l.ZPV!$B$6="","0",IF(ISNA(MATCH($C81,ZPVOblN,0)),COUNTIF(ZPVOblT,".")+1,LOOKUP($C81,ZPVOblN,ZPVOblD)))))</f>
        <v/>
      </c>
      <c r="E81" s="227" t="str">
        <f>IF($C81="","",PÚ!$T$113)</f>
        <v/>
      </c>
      <c r="F81" s="227" t="str">
        <f>IF($C81="","",Št.4x60m!$T$113)</f>
        <v/>
      </c>
      <c r="G81" s="227" t="str">
        <f>IF($C81="","",Št.dvojic!$V$237)</f>
        <v/>
      </c>
      <c r="H81" s="227" t="str">
        <f>IF($C81="","",Št.400mCTIF!$V$237)</f>
        <v/>
      </c>
      <c r="I81" s="227" t="str">
        <f>IF($C81="","",'PÚ CTIF'!$S$237)</f>
        <v/>
      </c>
      <c r="J81" s="228" t="str">
        <f>IF($C81="","",Kronika!$P$57)</f>
        <v/>
      </c>
      <c r="K81" s="521" t="str">
        <f t="shared" si="1"/>
        <v/>
      </c>
      <c r="M81" s="614">
        <v>75</v>
      </c>
      <c r="N81" s="236" t="s">
        <v>29</v>
      </c>
      <c r="O81" s="238" t="s">
        <v>29</v>
      </c>
      <c r="P81" s="239" t="s">
        <v>29</v>
      </c>
      <c r="Q81" s="239" t="s">
        <v>29</v>
      </c>
      <c r="R81" s="239" t="s">
        <v>29</v>
      </c>
      <c r="S81" s="239" t="s">
        <v>29</v>
      </c>
      <c r="T81" s="239" t="s">
        <v>29</v>
      </c>
      <c r="U81" s="240" t="s">
        <v>29</v>
      </c>
      <c r="V81" s="237" t="s">
        <v>29</v>
      </c>
      <c r="X81" s="224"/>
    </row>
    <row r="82" spans="1:24" x14ac:dyDescent="0.2">
      <c r="A82" s="74" t="str">
        <f>IF('Start - jaro'!Q6="","","x")</f>
        <v/>
      </c>
      <c r="B82" s="458">
        <v>76</v>
      </c>
      <c r="C82" s="490" t="str">
        <f>IF('Start - jaro'!O6="","",'Start - jaro'!O6)</f>
        <v/>
      </c>
      <c r="D82" s="485" t="str">
        <f>IF($A82="x","x",IF($C82="","",IF(V.l.ZPV!$B$6="","0",IF(ISNA(MATCH($C82,ZPVOblN,0)),COUNTIF(ZPVOblT,".")+1,LOOKUP($C82,ZPVOblN,ZPVOblD)))))</f>
        <v/>
      </c>
      <c r="E82" s="486" t="str">
        <f>IF($C82="","",PÚ!$T$115)</f>
        <v/>
      </c>
      <c r="F82" s="486" t="str">
        <f>IF($C82="","",Št.4x60m!$T$115)</f>
        <v/>
      </c>
      <c r="G82" s="486" t="str">
        <f>IF($C82="","",Št.dvojic!$V$239)</f>
        <v/>
      </c>
      <c r="H82" s="486" t="str">
        <f>IF($C82="","",Št.400mCTIF!$V$239)</f>
        <v/>
      </c>
      <c r="I82" s="486" t="str">
        <f>IF($C82="","",'PÚ CTIF'!$S$239)</f>
        <v/>
      </c>
      <c r="J82" s="506" t="str">
        <f>IF($C82="","",Kronika!$P$58)</f>
        <v/>
      </c>
      <c r="K82" s="520" t="str">
        <f t="shared" si="1"/>
        <v/>
      </c>
      <c r="M82" s="613">
        <v>76</v>
      </c>
      <c r="N82" s="490" t="s">
        <v>29</v>
      </c>
      <c r="O82" s="492" t="s">
        <v>29</v>
      </c>
      <c r="P82" s="493" t="s">
        <v>29</v>
      </c>
      <c r="Q82" s="493" t="s">
        <v>29</v>
      </c>
      <c r="R82" s="493" t="s">
        <v>29</v>
      </c>
      <c r="S82" s="493" t="s">
        <v>29</v>
      </c>
      <c r="T82" s="493" t="s">
        <v>29</v>
      </c>
      <c r="U82" s="494" t="s">
        <v>29</v>
      </c>
      <c r="V82" s="491" t="s">
        <v>29</v>
      </c>
      <c r="X82" s="224"/>
    </row>
    <row r="83" spans="1:24" x14ac:dyDescent="0.2">
      <c r="A83" s="74" t="str">
        <f>IF('Start - jaro'!Q7="","","x")</f>
        <v/>
      </c>
      <c r="B83" s="47">
        <v>77</v>
      </c>
      <c r="C83" s="235" t="str">
        <f>IF('Start - jaro'!O7="","",'Start - jaro'!O7)</f>
        <v/>
      </c>
      <c r="D83" s="226" t="str">
        <f>IF($A83="x","x",IF($C83="","",IF(V.l.ZPV!$B$6="","0",IF(ISNA(MATCH($C83,ZPVOblN,0)),COUNTIF(ZPVOblT,".")+1,LOOKUP($C83,ZPVOblN,ZPVOblD)))))</f>
        <v/>
      </c>
      <c r="E83" s="227" t="str">
        <f>IF($C83="","",PÚ!$T$117)</f>
        <v/>
      </c>
      <c r="F83" s="227" t="str">
        <f>IF($C83="","",Št.4x60m!$T$117)</f>
        <v/>
      </c>
      <c r="G83" s="227" t="str">
        <f>IF($C83="","",Št.dvojic!$V$241)</f>
        <v/>
      </c>
      <c r="H83" s="227" t="str">
        <f>IF($C83="","",Št.400mCTIF!$V$241)</f>
        <v/>
      </c>
      <c r="I83" s="227" t="str">
        <f>IF($C83="","",'PÚ CTIF'!$S$241)</f>
        <v/>
      </c>
      <c r="J83" s="228" t="str">
        <f>IF($C83="","",Kronika!$P$59)</f>
        <v/>
      </c>
      <c r="K83" s="521" t="str">
        <f t="shared" si="1"/>
        <v/>
      </c>
      <c r="M83" s="614">
        <v>77</v>
      </c>
      <c r="N83" s="236" t="s">
        <v>29</v>
      </c>
      <c r="O83" s="238" t="s">
        <v>29</v>
      </c>
      <c r="P83" s="239" t="s">
        <v>29</v>
      </c>
      <c r="Q83" s="239" t="s">
        <v>29</v>
      </c>
      <c r="R83" s="239" t="s">
        <v>29</v>
      </c>
      <c r="S83" s="239" t="s">
        <v>29</v>
      </c>
      <c r="T83" s="239" t="s">
        <v>29</v>
      </c>
      <c r="U83" s="240" t="s">
        <v>29</v>
      </c>
      <c r="V83" s="237" t="s">
        <v>29</v>
      </c>
      <c r="X83" s="224"/>
    </row>
    <row r="84" spans="1:24" x14ac:dyDescent="0.2">
      <c r="A84" s="74" t="str">
        <f>IF('Start - jaro'!Q8="","","x")</f>
        <v/>
      </c>
      <c r="B84" s="458">
        <v>78</v>
      </c>
      <c r="C84" s="490" t="str">
        <f>IF('Start - jaro'!O8="","",'Start - jaro'!O8)</f>
        <v/>
      </c>
      <c r="D84" s="485" t="str">
        <f>IF($A84="x","x",IF($C84="","",IF(V.l.ZPV!$B$6="","0",IF(ISNA(MATCH($C84,ZPVOblN,0)),COUNTIF(ZPVOblT,".")+1,LOOKUP($C84,ZPVOblN,ZPVOblD)))))</f>
        <v/>
      </c>
      <c r="E84" s="486" t="str">
        <f>IF($C84="","",PÚ!$T$119)</f>
        <v/>
      </c>
      <c r="F84" s="486" t="str">
        <f>IF($C84="","",Št.4x60m!$T$119)</f>
        <v/>
      </c>
      <c r="G84" s="486" t="str">
        <f>IF($C84="","",Št.dvojic!$V$243)</f>
        <v/>
      </c>
      <c r="H84" s="486" t="str">
        <f>IF($C84="","",Št.400mCTIF!$V$243)</f>
        <v/>
      </c>
      <c r="I84" s="486" t="str">
        <f>IF($C84="","",'PÚ CTIF'!$S$243)</f>
        <v/>
      </c>
      <c r="J84" s="506" t="str">
        <f>IF($C84="","",Kronika!$P$60)</f>
        <v/>
      </c>
      <c r="K84" s="520" t="str">
        <f t="shared" si="1"/>
        <v/>
      </c>
      <c r="M84" s="613">
        <v>78</v>
      </c>
      <c r="N84" s="490" t="s">
        <v>29</v>
      </c>
      <c r="O84" s="492" t="s">
        <v>29</v>
      </c>
      <c r="P84" s="493" t="s">
        <v>29</v>
      </c>
      <c r="Q84" s="493" t="s">
        <v>29</v>
      </c>
      <c r="R84" s="493" t="s">
        <v>29</v>
      </c>
      <c r="S84" s="493" t="s">
        <v>29</v>
      </c>
      <c r="T84" s="493" t="s">
        <v>29</v>
      </c>
      <c r="U84" s="494" t="s">
        <v>29</v>
      </c>
      <c r="V84" s="491" t="s">
        <v>29</v>
      </c>
      <c r="X84" s="224"/>
    </row>
    <row r="85" spans="1:24" x14ac:dyDescent="0.2">
      <c r="A85" s="74" t="str">
        <f>IF('Start - jaro'!Q9="","","x")</f>
        <v/>
      </c>
      <c r="B85" s="47">
        <v>79</v>
      </c>
      <c r="C85" s="235" t="str">
        <f>IF('Start - jaro'!O9="","",'Start - jaro'!O9)</f>
        <v/>
      </c>
      <c r="D85" s="226" t="str">
        <f>IF($A85="x","x",IF($C85="","",IF(V.l.ZPV!$B$6="","0",IF(ISNA(MATCH($C85,ZPVOblN,0)),COUNTIF(ZPVOblT,".")+1,LOOKUP($C85,ZPVOblN,ZPVOblD)))))</f>
        <v/>
      </c>
      <c r="E85" s="227" t="str">
        <f>IF($C85="","",PÚ!$T$121)</f>
        <v/>
      </c>
      <c r="F85" s="227" t="str">
        <f>IF($C85="","",Št.4x60m!$T$121)</f>
        <v/>
      </c>
      <c r="G85" s="227" t="str">
        <f>IF($C85="","",Št.dvojic!$V$245)</f>
        <v/>
      </c>
      <c r="H85" s="227" t="str">
        <f>IF($C85="","",Št.400mCTIF!$V$245)</f>
        <v/>
      </c>
      <c r="I85" s="227" t="str">
        <f>IF($C85="","",'PÚ CTIF'!$S$245)</f>
        <v/>
      </c>
      <c r="J85" s="228" t="str">
        <f>IF($C85="","",Kronika!$P$61)</f>
        <v/>
      </c>
      <c r="K85" s="521" t="str">
        <f t="shared" si="1"/>
        <v/>
      </c>
      <c r="M85" s="614">
        <v>79</v>
      </c>
      <c r="N85" s="236" t="s">
        <v>29</v>
      </c>
      <c r="O85" s="238" t="s">
        <v>29</v>
      </c>
      <c r="P85" s="239" t="s">
        <v>29</v>
      </c>
      <c r="Q85" s="239" t="s">
        <v>29</v>
      </c>
      <c r="R85" s="239" t="s">
        <v>29</v>
      </c>
      <c r="S85" s="239" t="s">
        <v>29</v>
      </c>
      <c r="T85" s="239" t="s">
        <v>29</v>
      </c>
      <c r="U85" s="240" t="s">
        <v>29</v>
      </c>
      <c r="V85" s="237" t="s">
        <v>29</v>
      </c>
      <c r="X85" s="224"/>
    </row>
    <row r="86" spans="1:24" x14ac:dyDescent="0.2">
      <c r="A86" s="74" t="str">
        <f>IF('Start - jaro'!Q10="","","x")</f>
        <v/>
      </c>
      <c r="B86" s="458">
        <v>80</v>
      </c>
      <c r="C86" s="490" t="str">
        <f>IF('Start - jaro'!O10="","",'Start - jaro'!O10)</f>
        <v/>
      </c>
      <c r="D86" s="485" t="str">
        <f>IF($A86="x","x",IF($C86="","",IF(V.l.ZPV!$B$6="","0",IF(ISNA(MATCH($C86,ZPVOblN,0)),COUNTIF(ZPVOblT,".")+1,LOOKUP($C86,ZPVOblN,ZPVOblD)))))</f>
        <v/>
      </c>
      <c r="E86" s="486" t="str">
        <f>IF($C86="","",PÚ!$T$123)</f>
        <v/>
      </c>
      <c r="F86" s="486" t="str">
        <f>IF($C86="","",Št.4x60m!$T$123)</f>
        <v/>
      </c>
      <c r="G86" s="486" t="str">
        <f>IF($C86="","",Št.dvojic!$V$247)</f>
        <v/>
      </c>
      <c r="H86" s="486" t="str">
        <f>IF($C86="","",Št.400mCTIF!$V$247)</f>
        <v/>
      </c>
      <c r="I86" s="486" t="str">
        <f>IF($C86="","",'PÚ CTIF'!$S$247)</f>
        <v/>
      </c>
      <c r="J86" s="506" t="str">
        <f>IF($C86="","",Kronika!$P$62)</f>
        <v/>
      </c>
      <c r="K86" s="520" t="str">
        <f t="shared" si="1"/>
        <v/>
      </c>
      <c r="M86" s="613">
        <v>80</v>
      </c>
      <c r="N86" s="490" t="s">
        <v>29</v>
      </c>
      <c r="O86" s="492" t="s">
        <v>29</v>
      </c>
      <c r="P86" s="493" t="s">
        <v>29</v>
      </c>
      <c r="Q86" s="493" t="s">
        <v>29</v>
      </c>
      <c r="R86" s="493" t="s">
        <v>29</v>
      </c>
      <c r="S86" s="493" t="s">
        <v>29</v>
      </c>
      <c r="T86" s="493" t="s">
        <v>29</v>
      </c>
      <c r="U86" s="494" t="s">
        <v>29</v>
      </c>
      <c r="V86" s="491" t="s">
        <v>29</v>
      </c>
      <c r="X86" s="224"/>
    </row>
    <row r="87" spans="1:24" x14ac:dyDescent="0.2">
      <c r="A87" s="74" t="str">
        <f>IF('Start - jaro'!Q11="","","x")</f>
        <v/>
      </c>
      <c r="B87" s="47">
        <v>81</v>
      </c>
      <c r="C87" s="235" t="str">
        <f>IF('Start - jaro'!O11="","",'Start - jaro'!O11)</f>
        <v/>
      </c>
      <c r="D87" s="226" t="str">
        <f>IF($A87="x","x",IF($C87="","",IF(V.l.ZPV!$B$6="","0",IF(ISNA(MATCH($C87,ZPVOblN,0)),COUNTIF(ZPVOblT,".")+1,LOOKUP($C87,ZPVOblN,ZPVOblD)))))</f>
        <v/>
      </c>
      <c r="E87" s="227" t="str">
        <f>IF($C87="","",PÚ!$I$136)</f>
        <v/>
      </c>
      <c r="F87" s="227" t="str">
        <f>IF($C87="","",Št.4x60m!$I$136)</f>
        <v/>
      </c>
      <c r="G87" s="227" t="str">
        <f>IF($C87="","",Št.dvojic!$V$260)</f>
        <v/>
      </c>
      <c r="H87" s="227" t="str">
        <f>IF($C87="","",Št.400mCTIF!$V$260)</f>
        <v/>
      </c>
      <c r="I87" s="227" t="str">
        <f>IF($C87="","",'PÚ CTIF'!$S$260)</f>
        <v/>
      </c>
      <c r="J87" s="228" t="str">
        <f>IF($C87="","",Kronika!$H$74)</f>
        <v/>
      </c>
      <c r="K87" s="521" t="str">
        <f t="shared" si="1"/>
        <v/>
      </c>
      <c r="M87" s="614">
        <v>81</v>
      </c>
      <c r="N87" s="236" t="s">
        <v>29</v>
      </c>
      <c r="O87" s="238" t="s">
        <v>29</v>
      </c>
      <c r="P87" s="239" t="s">
        <v>29</v>
      </c>
      <c r="Q87" s="239" t="s">
        <v>29</v>
      </c>
      <c r="R87" s="239" t="s">
        <v>29</v>
      </c>
      <c r="S87" s="239" t="s">
        <v>29</v>
      </c>
      <c r="T87" s="239" t="s">
        <v>29</v>
      </c>
      <c r="U87" s="240" t="s">
        <v>29</v>
      </c>
      <c r="V87" s="237" t="s">
        <v>29</v>
      </c>
      <c r="X87" s="224"/>
    </row>
    <row r="88" spans="1:24" x14ac:dyDescent="0.2">
      <c r="A88" s="74" t="str">
        <f>IF('Start - jaro'!Q12="","","x")</f>
        <v/>
      </c>
      <c r="B88" s="458">
        <v>82</v>
      </c>
      <c r="C88" s="490" t="str">
        <f>IF('Start - jaro'!O12="","",'Start - jaro'!O12)</f>
        <v/>
      </c>
      <c r="D88" s="485" t="str">
        <f>IF($A88="x","x",IF($C88="","",IF(V.l.ZPV!$B$6="","0",IF(ISNA(MATCH($C88,ZPVOblN,0)),COUNTIF(ZPVOblT,".")+1,LOOKUP($C88,ZPVOblN,ZPVOblD)))))</f>
        <v/>
      </c>
      <c r="E88" s="486" t="str">
        <f>IF($C88="","",PÚ!$I$138)</f>
        <v/>
      </c>
      <c r="F88" s="486" t="str">
        <f>IF($C88="","",Št.4x60m!$I$138)</f>
        <v/>
      </c>
      <c r="G88" s="486" t="str">
        <f>IF($C88="","",Št.dvojic!$V$262)</f>
        <v/>
      </c>
      <c r="H88" s="486" t="str">
        <f>IF($C88="","",Št.400mCTIF!$V$262)</f>
        <v/>
      </c>
      <c r="I88" s="486" t="str">
        <f>IF($C88="","",'PÚ CTIF'!$S$262)</f>
        <v/>
      </c>
      <c r="J88" s="506" t="str">
        <f>IF($C88="","",Kronika!$H$75)</f>
        <v/>
      </c>
      <c r="K88" s="520" t="str">
        <f t="shared" si="1"/>
        <v/>
      </c>
      <c r="M88" s="613">
        <v>82</v>
      </c>
      <c r="N88" s="490" t="s">
        <v>29</v>
      </c>
      <c r="O88" s="492" t="s">
        <v>29</v>
      </c>
      <c r="P88" s="493" t="s">
        <v>29</v>
      </c>
      <c r="Q88" s="493" t="s">
        <v>29</v>
      </c>
      <c r="R88" s="493" t="s">
        <v>29</v>
      </c>
      <c r="S88" s="493" t="s">
        <v>29</v>
      </c>
      <c r="T88" s="493" t="s">
        <v>29</v>
      </c>
      <c r="U88" s="494" t="s">
        <v>29</v>
      </c>
      <c r="V88" s="491" t="s">
        <v>29</v>
      </c>
      <c r="X88" s="224"/>
    </row>
    <row r="89" spans="1:24" x14ac:dyDescent="0.2">
      <c r="A89" s="74" t="str">
        <f>IF('Start - jaro'!Q13="","","x")</f>
        <v/>
      </c>
      <c r="B89" s="47">
        <v>83</v>
      </c>
      <c r="C89" s="235" t="str">
        <f>IF('Start - jaro'!O13="","",'Start - jaro'!O13)</f>
        <v/>
      </c>
      <c r="D89" s="226" t="str">
        <f>IF($A89="x","x",IF($C89="","",IF(V.l.ZPV!$B$6="","0",IF(ISNA(MATCH($C89,ZPVOblN,0)),COUNTIF(ZPVOblT,".")+1,LOOKUP($C89,ZPVOblN,ZPVOblD)))))</f>
        <v/>
      </c>
      <c r="E89" s="227" t="str">
        <f>IF($C89="","",PÚ!$I$140)</f>
        <v/>
      </c>
      <c r="F89" s="227" t="str">
        <f>IF($C89="","",Št.4x60m!$I$140)</f>
        <v/>
      </c>
      <c r="G89" s="227" t="str">
        <f>IF($C89="","",Št.dvojic!$V$264)</f>
        <v/>
      </c>
      <c r="H89" s="227" t="str">
        <f>IF($C89="","",Št.400mCTIF!$V$264)</f>
        <v/>
      </c>
      <c r="I89" s="227" t="str">
        <f>IF($C89="","",'PÚ CTIF'!$S$264)</f>
        <v/>
      </c>
      <c r="J89" s="228" t="str">
        <f>IF($C89="","",Kronika!$H$76)</f>
        <v/>
      </c>
      <c r="K89" s="521" t="str">
        <f t="shared" si="1"/>
        <v/>
      </c>
      <c r="M89" s="614">
        <v>83</v>
      </c>
      <c r="N89" s="236" t="s">
        <v>29</v>
      </c>
      <c r="O89" s="238" t="s">
        <v>29</v>
      </c>
      <c r="P89" s="239" t="s">
        <v>29</v>
      </c>
      <c r="Q89" s="239" t="s">
        <v>29</v>
      </c>
      <c r="R89" s="239" t="s">
        <v>29</v>
      </c>
      <c r="S89" s="239" t="s">
        <v>29</v>
      </c>
      <c r="T89" s="239" t="s">
        <v>29</v>
      </c>
      <c r="U89" s="240" t="s">
        <v>29</v>
      </c>
      <c r="V89" s="237" t="s">
        <v>29</v>
      </c>
      <c r="X89" s="224"/>
    </row>
    <row r="90" spans="1:24" x14ac:dyDescent="0.2">
      <c r="A90" s="74" t="str">
        <f>IF('Start - jaro'!Q14="","","x")</f>
        <v/>
      </c>
      <c r="B90" s="458">
        <v>84</v>
      </c>
      <c r="C90" s="490" t="str">
        <f>IF('Start - jaro'!O14="","",'Start - jaro'!O14)</f>
        <v/>
      </c>
      <c r="D90" s="485" t="str">
        <f>IF($A90="x","x",IF($C90="","",IF(V.l.ZPV!$B$6="","0",IF(ISNA(MATCH($C90,ZPVOblN,0)),COUNTIF(ZPVOblT,".")+1,LOOKUP($C90,ZPVOblN,ZPVOblD)))))</f>
        <v/>
      </c>
      <c r="E90" s="486" t="str">
        <f>IF($C90="","",PÚ!$I$142)</f>
        <v/>
      </c>
      <c r="F90" s="486" t="str">
        <f>IF($C90="","",Št.4x60m!$I$142)</f>
        <v/>
      </c>
      <c r="G90" s="486" t="str">
        <f>IF($C90="","",Št.dvojic!$V$266)</f>
        <v/>
      </c>
      <c r="H90" s="486" t="str">
        <f>IF($C90="","",Št.400mCTIF!$V$266)</f>
        <v/>
      </c>
      <c r="I90" s="486" t="str">
        <f>IF($C90="","",'PÚ CTIF'!$S$266)</f>
        <v/>
      </c>
      <c r="J90" s="506" t="str">
        <f>IF($C90="","",Kronika!$H$77)</f>
        <v/>
      </c>
      <c r="K90" s="520" t="str">
        <f t="shared" si="1"/>
        <v/>
      </c>
      <c r="M90" s="613">
        <v>84</v>
      </c>
      <c r="N90" s="490" t="s">
        <v>29</v>
      </c>
      <c r="O90" s="492" t="s">
        <v>29</v>
      </c>
      <c r="P90" s="493" t="s">
        <v>29</v>
      </c>
      <c r="Q90" s="493" t="s">
        <v>29</v>
      </c>
      <c r="R90" s="493" t="s">
        <v>29</v>
      </c>
      <c r="S90" s="493" t="s">
        <v>29</v>
      </c>
      <c r="T90" s="493" t="s">
        <v>29</v>
      </c>
      <c r="U90" s="494" t="s">
        <v>29</v>
      </c>
      <c r="V90" s="491" t="s">
        <v>29</v>
      </c>
      <c r="X90" s="224"/>
    </row>
    <row r="91" spans="1:24" x14ac:dyDescent="0.2">
      <c r="A91" s="74" t="str">
        <f>IF('Start - jaro'!Q15="","","x")</f>
        <v/>
      </c>
      <c r="B91" s="47">
        <v>85</v>
      </c>
      <c r="C91" s="235" t="str">
        <f>IF('Start - jaro'!O15="","",'Start - jaro'!O15)</f>
        <v/>
      </c>
      <c r="D91" s="226" t="str">
        <f>IF($A91="x","x",IF($C91="","",IF(V.l.ZPV!$B$6="","0",IF(ISNA(MATCH($C91,ZPVOblN,0)),COUNTIF(ZPVOblT,".")+1,LOOKUP($C91,ZPVOblN,ZPVOblD)))))</f>
        <v/>
      </c>
      <c r="E91" s="227" t="str">
        <f>IF($C91="","",PÚ!$I$144)</f>
        <v/>
      </c>
      <c r="F91" s="227" t="str">
        <f>IF($C91="","",Št.4x60m!$I$144)</f>
        <v/>
      </c>
      <c r="G91" s="227" t="str">
        <f>IF($C91="","",Št.dvojic!$V$268)</f>
        <v/>
      </c>
      <c r="H91" s="227" t="str">
        <f>IF($C91="","",Št.400mCTIF!$V$268)</f>
        <v/>
      </c>
      <c r="I91" s="227" t="str">
        <f>IF($C91="","",'PÚ CTIF'!$S$268)</f>
        <v/>
      </c>
      <c r="J91" s="228" t="str">
        <f>IF($C91="","",Kronika!$H$78)</f>
        <v/>
      </c>
      <c r="K91" s="521" t="str">
        <f t="shared" si="1"/>
        <v/>
      </c>
      <c r="M91" s="614">
        <v>85</v>
      </c>
      <c r="N91" s="236" t="s">
        <v>29</v>
      </c>
      <c r="O91" s="238" t="s">
        <v>29</v>
      </c>
      <c r="P91" s="239" t="s">
        <v>29</v>
      </c>
      <c r="Q91" s="239" t="s">
        <v>29</v>
      </c>
      <c r="R91" s="239" t="s">
        <v>29</v>
      </c>
      <c r="S91" s="239" t="s">
        <v>29</v>
      </c>
      <c r="T91" s="239" t="s">
        <v>29</v>
      </c>
      <c r="U91" s="240" t="s">
        <v>29</v>
      </c>
      <c r="V91" s="237" t="s">
        <v>29</v>
      </c>
      <c r="X91" s="224"/>
    </row>
    <row r="92" spans="1:24" x14ac:dyDescent="0.2">
      <c r="A92" s="74" t="str">
        <f>IF('Start - jaro'!Q16="","","x")</f>
        <v/>
      </c>
      <c r="B92" s="458">
        <v>86</v>
      </c>
      <c r="C92" s="490" t="str">
        <f>IF('Start - jaro'!O16="","",'Start - jaro'!O16)</f>
        <v/>
      </c>
      <c r="D92" s="485" t="str">
        <f>IF($A92="x","x",IF($C92="","",IF(V.l.ZPV!$B$6="","0",IF(ISNA(MATCH($C92,ZPVOblN,0)),COUNTIF(ZPVOblT,".")+1,LOOKUP($C92,ZPVOblN,ZPVOblD)))))</f>
        <v/>
      </c>
      <c r="E92" s="486" t="str">
        <f>IF($C92="","",PÚ!$I$146)</f>
        <v/>
      </c>
      <c r="F92" s="486" t="str">
        <f>IF($C92="","",Št.4x60m!$I$146)</f>
        <v/>
      </c>
      <c r="G92" s="486" t="str">
        <f>IF($C92="","",Št.dvojic!$V$270)</f>
        <v/>
      </c>
      <c r="H92" s="486" t="str">
        <f>IF($C92="","",Št.400mCTIF!$V$270)</f>
        <v/>
      </c>
      <c r="I92" s="486" t="str">
        <f>IF($C92="","",'PÚ CTIF'!$S$270)</f>
        <v/>
      </c>
      <c r="J92" s="506" t="str">
        <f>IF($C92="","",Kronika!$H$79)</f>
        <v/>
      </c>
      <c r="K92" s="520" t="str">
        <f t="shared" si="1"/>
        <v/>
      </c>
      <c r="M92" s="613">
        <v>86</v>
      </c>
      <c r="N92" s="490" t="s">
        <v>29</v>
      </c>
      <c r="O92" s="492" t="s">
        <v>29</v>
      </c>
      <c r="P92" s="493" t="s">
        <v>29</v>
      </c>
      <c r="Q92" s="493" t="s">
        <v>29</v>
      </c>
      <c r="R92" s="493" t="s">
        <v>29</v>
      </c>
      <c r="S92" s="493" t="s">
        <v>29</v>
      </c>
      <c r="T92" s="493" t="s">
        <v>29</v>
      </c>
      <c r="U92" s="494" t="s">
        <v>29</v>
      </c>
      <c r="V92" s="491" t="s">
        <v>29</v>
      </c>
      <c r="X92" s="224"/>
    </row>
    <row r="93" spans="1:24" x14ac:dyDescent="0.2">
      <c r="A93" s="74" t="str">
        <f>IF('Start - jaro'!Q17="","","x")</f>
        <v/>
      </c>
      <c r="B93" s="47">
        <v>87</v>
      </c>
      <c r="C93" s="235" t="str">
        <f>IF('Start - jaro'!O17="","",'Start - jaro'!O17)</f>
        <v/>
      </c>
      <c r="D93" s="226" t="str">
        <f>IF($A93="x","x",IF($C93="","",IF(V.l.ZPV!$B$6="","0",IF(ISNA(MATCH($C93,ZPVOblN,0)),COUNTIF(ZPVOblT,".")+1,LOOKUP($C93,ZPVOblN,ZPVOblD)))))</f>
        <v/>
      </c>
      <c r="E93" s="227" t="str">
        <f>IF($C93="","",PÚ!$I$148)</f>
        <v/>
      </c>
      <c r="F93" s="227" t="str">
        <f>IF($C93="","",Št.4x60m!$I$148)</f>
        <v/>
      </c>
      <c r="G93" s="227" t="str">
        <f>IF($C93="","",Št.dvojic!$V$272)</f>
        <v/>
      </c>
      <c r="H93" s="227" t="str">
        <f>IF($C93="","",Št.400mCTIF!$V$272)</f>
        <v/>
      </c>
      <c r="I93" s="227" t="str">
        <f>IF($C93="","",'PÚ CTIF'!$S$272)</f>
        <v/>
      </c>
      <c r="J93" s="228" t="str">
        <f>IF($C93="","",Kronika!$H$80)</f>
        <v/>
      </c>
      <c r="K93" s="521" t="str">
        <f t="shared" si="1"/>
        <v/>
      </c>
      <c r="M93" s="614">
        <v>87</v>
      </c>
      <c r="N93" s="236" t="s">
        <v>29</v>
      </c>
      <c r="O93" s="238" t="s">
        <v>29</v>
      </c>
      <c r="P93" s="239" t="s">
        <v>29</v>
      </c>
      <c r="Q93" s="239" t="s">
        <v>29</v>
      </c>
      <c r="R93" s="239" t="s">
        <v>29</v>
      </c>
      <c r="S93" s="239" t="s">
        <v>29</v>
      </c>
      <c r="T93" s="239" t="s">
        <v>29</v>
      </c>
      <c r="U93" s="240" t="s">
        <v>29</v>
      </c>
      <c r="V93" s="237" t="s">
        <v>29</v>
      </c>
      <c r="X93" s="224"/>
    </row>
    <row r="94" spans="1:24" x14ac:dyDescent="0.2">
      <c r="A94" s="74" t="str">
        <f>IF('Start - jaro'!Q18="","","x")</f>
        <v/>
      </c>
      <c r="B94" s="458">
        <v>88</v>
      </c>
      <c r="C94" s="490" t="str">
        <f>IF('Start - jaro'!O18="","",'Start - jaro'!O18)</f>
        <v/>
      </c>
      <c r="D94" s="485" t="str">
        <f>IF($A94="x","x",IF($C94="","",IF(V.l.ZPV!$B$6="","0",IF(ISNA(MATCH($C94,ZPVOblN,0)),COUNTIF(ZPVOblT,".")+1,LOOKUP($C94,ZPVOblN,ZPVOblD)))))</f>
        <v/>
      </c>
      <c r="E94" s="486" t="str">
        <f>IF($C94="","",PÚ!$I$150)</f>
        <v/>
      </c>
      <c r="F94" s="486" t="str">
        <f>IF($C94="","",Št.4x60m!$I$150)</f>
        <v/>
      </c>
      <c r="G94" s="486" t="str">
        <f>IF($C94="","",Št.dvojic!$V$274)</f>
        <v/>
      </c>
      <c r="H94" s="486" t="str">
        <f>IF($C94="","",Št.400mCTIF!$V$274)</f>
        <v/>
      </c>
      <c r="I94" s="486" t="str">
        <f>IF($C94="","",'PÚ CTIF'!$S$274)</f>
        <v/>
      </c>
      <c r="J94" s="506" t="str">
        <f>IF($C94="","",Kronika!$H$81)</f>
        <v/>
      </c>
      <c r="K94" s="520" t="str">
        <f t="shared" si="1"/>
        <v/>
      </c>
      <c r="M94" s="613">
        <v>88</v>
      </c>
      <c r="N94" s="490" t="s">
        <v>29</v>
      </c>
      <c r="O94" s="492" t="s">
        <v>29</v>
      </c>
      <c r="P94" s="493" t="s">
        <v>29</v>
      </c>
      <c r="Q94" s="493" t="s">
        <v>29</v>
      </c>
      <c r="R94" s="493" t="s">
        <v>29</v>
      </c>
      <c r="S94" s="493" t="s">
        <v>29</v>
      </c>
      <c r="T94" s="493" t="s">
        <v>29</v>
      </c>
      <c r="U94" s="494" t="s">
        <v>29</v>
      </c>
      <c r="V94" s="491" t="s">
        <v>29</v>
      </c>
      <c r="X94" s="224"/>
    </row>
    <row r="95" spans="1:24" x14ac:dyDescent="0.2">
      <c r="A95" s="74" t="str">
        <f>IF('Start - jaro'!Q19="","","x")</f>
        <v/>
      </c>
      <c r="B95" s="47">
        <v>89</v>
      </c>
      <c r="C95" s="235" t="str">
        <f>IF('Start - jaro'!O19="","",'Start - jaro'!O19)</f>
        <v/>
      </c>
      <c r="D95" s="226" t="str">
        <f>IF($A95="x","x",IF($C95="","",IF(V.l.ZPV!$B$6="","0",IF(ISNA(MATCH($C95,ZPVOblN,0)),COUNTIF(ZPVOblT,".")+1,LOOKUP($C95,ZPVOblN,ZPVOblD)))))</f>
        <v/>
      </c>
      <c r="E95" s="227" t="str">
        <f>IF($C95="","",PÚ!$I$152)</f>
        <v/>
      </c>
      <c r="F95" s="227" t="str">
        <f>IF($C95="","",Št.4x60m!$I$152)</f>
        <v/>
      </c>
      <c r="G95" s="227" t="str">
        <f>IF($C95="","",Št.dvojic!$V$276)</f>
        <v/>
      </c>
      <c r="H95" s="227" t="str">
        <f>IF($C95="","",Št.400mCTIF!$V$276)</f>
        <v/>
      </c>
      <c r="I95" s="227" t="str">
        <f>IF($C95="","",'PÚ CTIF'!$S$276)</f>
        <v/>
      </c>
      <c r="J95" s="228" t="str">
        <f>IF($C95="","",Kronika!$H$82)</f>
        <v/>
      </c>
      <c r="K95" s="521" t="str">
        <f t="shared" si="1"/>
        <v/>
      </c>
      <c r="M95" s="614">
        <v>89</v>
      </c>
      <c r="N95" s="236" t="s">
        <v>29</v>
      </c>
      <c r="O95" s="238" t="s">
        <v>29</v>
      </c>
      <c r="P95" s="239" t="s">
        <v>29</v>
      </c>
      <c r="Q95" s="239" t="s">
        <v>29</v>
      </c>
      <c r="R95" s="239" t="s">
        <v>29</v>
      </c>
      <c r="S95" s="239" t="s">
        <v>29</v>
      </c>
      <c r="T95" s="239" t="s">
        <v>29</v>
      </c>
      <c r="U95" s="240" t="s">
        <v>29</v>
      </c>
      <c r="V95" s="237" t="s">
        <v>29</v>
      </c>
      <c r="X95" s="224"/>
    </row>
    <row r="96" spans="1:24" x14ac:dyDescent="0.2">
      <c r="A96" s="74" t="str">
        <f>IF('Start - jaro'!Q20="","","x")</f>
        <v/>
      </c>
      <c r="B96" s="458">
        <v>90</v>
      </c>
      <c r="C96" s="490" t="str">
        <f>IF('Start - jaro'!O20="","",'Start - jaro'!O20)</f>
        <v/>
      </c>
      <c r="D96" s="485" t="str">
        <f>IF($A96="x","x",IF($C96="","",IF(V.l.ZPV!$B$6="","0",IF(ISNA(MATCH($C96,ZPVOblN,0)),COUNTIF(ZPVOblT,".")+1,LOOKUP($C96,ZPVOblN,ZPVOblD)))))</f>
        <v/>
      </c>
      <c r="E96" s="486" t="str">
        <f>IF($C96="","",PÚ!$I$154)</f>
        <v/>
      </c>
      <c r="F96" s="486" t="str">
        <f>IF($C96="","",Št.4x60m!$I$154)</f>
        <v/>
      </c>
      <c r="G96" s="486" t="str">
        <f>IF($C96="","",Št.dvojic!$V$278)</f>
        <v/>
      </c>
      <c r="H96" s="486" t="str">
        <f>IF($C96="","",Št.400mCTIF!$V$278)</f>
        <v/>
      </c>
      <c r="I96" s="486" t="str">
        <f>IF($C96="","",'PÚ CTIF'!$S$278)</f>
        <v/>
      </c>
      <c r="J96" s="506" t="str">
        <f>IF($C96="","",Kronika!$H$83)</f>
        <v/>
      </c>
      <c r="K96" s="520" t="str">
        <f t="shared" si="1"/>
        <v/>
      </c>
      <c r="M96" s="613">
        <v>90</v>
      </c>
      <c r="N96" s="490" t="s">
        <v>29</v>
      </c>
      <c r="O96" s="492" t="s">
        <v>29</v>
      </c>
      <c r="P96" s="493" t="s">
        <v>29</v>
      </c>
      <c r="Q96" s="493" t="s">
        <v>29</v>
      </c>
      <c r="R96" s="493" t="s">
        <v>29</v>
      </c>
      <c r="S96" s="493" t="s">
        <v>29</v>
      </c>
      <c r="T96" s="493" t="s">
        <v>29</v>
      </c>
      <c r="U96" s="494" t="s">
        <v>29</v>
      </c>
      <c r="V96" s="491" t="s">
        <v>29</v>
      </c>
      <c r="X96" s="224"/>
    </row>
    <row r="97" spans="1:24" x14ac:dyDescent="0.2">
      <c r="A97" s="74" t="str">
        <f>IF('Start - jaro'!Q21="","","x")</f>
        <v/>
      </c>
      <c r="B97" s="47">
        <v>91</v>
      </c>
      <c r="C97" s="235" t="str">
        <f>IF('Start - jaro'!O21="","",'Start - jaro'!O21)</f>
        <v/>
      </c>
      <c r="D97" s="226" t="str">
        <f>IF($A97="x","x",IF($C97="","",IF(V.l.ZPV!$B$6="","0",IF(ISNA(MATCH($C97,ZPVOblN,0)),COUNTIF(ZPVOblT,".")+1,LOOKUP($C97,ZPVOblN,ZPVOblD)))))</f>
        <v/>
      </c>
      <c r="E97" s="227" t="str">
        <f>IF($C97="","",PÚ!$T$136)</f>
        <v/>
      </c>
      <c r="F97" s="227" t="str">
        <f>IF($C97="","",Št.4x60m!$T$136)</f>
        <v/>
      </c>
      <c r="G97" s="227" t="str">
        <f>IF($C97="","",Št.dvojic!$V$291)</f>
        <v/>
      </c>
      <c r="H97" s="227" t="str">
        <f>IF($C97="","",Št.400mCTIF!$V$291)</f>
        <v/>
      </c>
      <c r="I97" s="227" t="str">
        <f>IF($C97="","",'PÚ CTIF'!$S$291)</f>
        <v/>
      </c>
      <c r="J97" s="228" t="str">
        <f>IF($C97="","",Kronika!$H$84)</f>
        <v/>
      </c>
      <c r="K97" s="521" t="str">
        <f t="shared" si="1"/>
        <v/>
      </c>
      <c r="M97" s="614">
        <v>91</v>
      </c>
      <c r="N97" s="236" t="s">
        <v>29</v>
      </c>
      <c r="O97" s="238" t="s">
        <v>29</v>
      </c>
      <c r="P97" s="239" t="s">
        <v>29</v>
      </c>
      <c r="Q97" s="239" t="s">
        <v>29</v>
      </c>
      <c r="R97" s="239" t="s">
        <v>29</v>
      </c>
      <c r="S97" s="239" t="s">
        <v>29</v>
      </c>
      <c r="T97" s="239" t="s">
        <v>29</v>
      </c>
      <c r="U97" s="240" t="s">
        <v>29</v>
      </c>
      <c r="V97" s="237" t="s">
        <v>29</v>
      </c>
      <c r="X97" s="224"/>
    </row>
    <row r="98" spans="1:24" x14ac:dyDescent="0.2">
      <c r="A98" s="74" t="str">
        <f>IF('Start - jaro'!Q22="","","x")</f>
        <v/>
      </c>
      <c r="B98" s="458">
        <v>92</v>
      </c>
      <c r="C98" s="490" t="str">
        <f>IF('Start - jaro'!O22="","",'Start - jaro'!O22)</f>
        <v/>
      </c>
      <c r="D98" s="485" t="str">
        <f>IF($A98="x","x",IF($C98="","",IF(V.l.ZPV!$B$6="","0",IF(ISNA(MATCH($C98,ZPVOblN,0)),COUNTIF(ZPVOblT,".")+1,LOOKUP($C98,ZPVOblN,ZPVOblD)))))</f>
        <v/>
      </c>
      <c r="E98" s="486" t="str">
        <f>IF($C98="","",PÚ!$T$138)</f>
        <v/>
      </c>
      <c r="F98" s="486" t="str">
        <f>IF($C98="","",Št.4x60m!$T$138)</f>
        <v/>
      </c>
      <c r="G98" s="486" t="str">
        <f>IF($C98="","",Št.dvojic!$V$293)</f>
        <v/>
      </c>
      <c r="H98" s="486" t="str">
        <f>IF($C98="","",Št.400mCTIF!$V$293)</f>
        <v/>
      </c>
      <c r="I98" s="486" t="str">
        <f>IF($C98="","",'PÚ CTIF'!$S$293)</f>
        <v/>
      </c>
      <c r="J98" s="506" t="str">
        <f>IF($C98="","",Kronika!$H$85)</f>
        <v/>
      </c>
      <c r="K98" s="520" t="str">
        <f t="shared" si="1"/>
        <v/>
      </c>
      <c r="M98" s="613">
        <v>92</v>
      </c>
      <c r="N98" s="490" t="s">
        <v>29</v>
      </c>
      <c r="O98" s="492" t="s">
        <v>29</v>
      </c>
      <c r="P98" s="493" t="s">
        <v>29</v>
      </c>
      <c r="Q98" s="493" t="s">
        <v>29</v>
      </c>
      <c r="R98" s="493" t="s">
        <v>29</v>
      </c>
      <c r="S98" s="493" t="s">
        <v>29</v>
      </c>
      <c r="T98" s="493" t="s">
        <v>29</v>
      </c>
      <c r="U98" s="494" t="s">
        <v>29</v>
      </c>
      <c r="V98" s="491" t="s">
        <v>29</v>
      </c>
      <c r="X98" s="224"/>
    </row>
    <row r="99" spans="1:24" x14ac:dyDescent="0.2">
      <c r="A99" s="74" t="str">
        <f>IF('Start - jaro'!Q23="","","x")</f>
        <v/>
      </c>
      <c r="B99" s="47">
        <v>93</v>
      </c>
      <c r="C99" s="235" t="str">
        <f>IF('Start - jaro'!O23="","",'Start - jaro'!O23)</f>
        <v/>
      </c>
      <c r="D99" s="226" t="str">
        <f>IF($A99="x","x",IF($C99="","",IF(V.l.ZPV!$B$6="","0",IF(ISNA(MATCH($C99,ZPVOblN,0)),COUNTIF(ZPVOblT,".")+1,LOOKUP($C99,ZPVOblN,ZPVOblD)))))</f>
        <v/>
      </c>
      <c r="E99" s="227" t="str">
        <f>IF($C99="","",PÚ!$T$140)</f>
        <v/>
      </c>
      <c r="F99" s="227" t="str">
        <f>IF($C99="","",Št.4x60m!$T$140)</f>
        <v/>
      </c>
      <c r="G99" s="227" t="str">
        <f>IF($C99="","",Št.dvojic!$V$295)</f>
        <v/>
      </c>
      <c r="H99" s="227" t="str">
        <f>IF($C99="","",Št.400mCTIF!$V$295)</f>
        <v/>
      </c>
      <c r="I99" s="227" t="str">
        <f>IF($C99="","",'PÚ CTIF'!$S$295)</f>
        <v/>
      </c>
      <c r="J99" s="228" t="str">
        <f>IF($C99="","",Kronika!$H$86)</f>
        <v/>
      </c>
      <c r="K99" s="521" t="str">
        <f t="shared" si="1"/>
        <v/>
      </c>
      <c r="M99" s="614">
        <v>93</v>
      </c>
      <c r="N99" s="236" t="s">
        <v>29</v>
      </c>
      <c r="O99" s="238" t="s">
        <v>29</v>
      </c>
      <c r="P99" s="239" t="s">
        <v>29</v>
      </c>
      <c r="Q99" s="239" t="s">
        <v>29</v>
      </c>
      <c r="R99" s="239" t="s">
        <v>29</v>
      </c>
      <c r="S99" s="239" t="s">
        <v>29</v>
      </c>
      <c r="T99" s="239" t="s">
        <v>29</v>
      </c>
      <c r="U99" s="240" t="s">
        <v>29</v>
      </c>
      <c r="V99" s="237" t="s">
        <v>29</v>
      </c>
      <c r="X99" s="224"/>
    </row>
    <row r="100" spans="1:24" x14ac:dyDescent="0.2">
      <c r="A100" s="74" t="str">
        <f>IF('Start - jaro'!Q24="","","x")</f>
        <v/>
      </c>
      <c r="B100" s="458">
        <v>94</v>
      </c>
      <c r="C100" s="490" t="str">
        <f>IF('Start - jaro'!O24="","",'Start - jaro'!O24)</f>
        <v/>
      </c>
      <c r="D100" s="485" t="str">
        <f>IF($A100="x","x",IF($C100="","",IF(V.l.ZPV!$B$6="","0",IF(ISNA(MATCH($C100,ZPVOblN,0)),COUNTIF(ZPVOblT,".")+1,LOOKUP($C100,ZPVOblN,ZPVOblD)))))</f>
        <v/>
      </c>
      <c r="E100" s="486" t="str">
        <f>IF($C100="","",PÚ!$T$142)</f>
        <v/>
      </c>
      <c r="F100" s="486" t="str">
        <f>IF($C100="","",Št.4x60m!$T$142)</f>
        <v/>
      </c>
      <c r="G100" s="486" t="str">
        <f>IF($C100="","",Št.dvojic!$V$297)</f>
        <v/>
      </c>
      <c r="H100" s="486" t="str">
        <f>IF($C100="","",Št.400mCTIF!$V$297)</f>
        <v/>
      </c>
      <c r="I100" s="486" t="str">
        <f>IF($C100="","",'PÚ CTIF'!$S$297)</f>
        <v/>
      </c>
      <c r="J100" s="506" t="str">
        <f>IF($C100="","",Kronika!$H$87)</f>
        <v/>
      </c>
      <c r="K100" s="520" t="str">
        <f t="shared" si="1"/>
        <v/>
      </c>
      <c r="M100" s="613">
        <v>94</v>
      </c>
      <c r="N100" s="490" t="s">
        <v>29</v>
      </c>
      <c r="O100" s="492" t="s">
        <v>29</v>
      </c>
      <c r="P100" s="493" t="s">
        <v>29</v>
      </c>
      <c r="Q100" s="493" t="s">
        <v>29</v>
      </c>
      <c r="R100" s="493" t="s">
        <v>29</v>
      </c>
      <c r="S100" s="493" t="s">
        <v>29</v>
      </c>
      <c r="T100" s="493" t="s">
        <v>29</v>
      </c>
      <c r="U100" s="494" t="s">
        <v>29</v>
      </c>
      <c r="V100" s="491" t="s">
        <v>29</v>
      </c>
      <c r="X100" s="224"/>
    </row>
    <row r="101" spans="1:24" x14ac:dyDescent="0.2">
      <c r="A101" s="74" t="str">
        <f>IF('Start - jaro'!Q25="","","x")</f>
        <v/>
      </c>
      <c r="B101" s="47">
        <v>95</v>
      </c>
      <c r="C101" s="235" t="str">
        <f>IF('Start - jaro'!O25="","",'Start - jaro'!O25)</f>
        <v/>
      </c>
      <c r="D101" s="226" t="str">
        <f>IF($A101="x","x",IF($C101="","",IF(V.l.ZPV!$B$6="","0",IF(ISNA(MATCH($C101,ZPVOblN,0)),COUNTIF(ZPVOblT,".")+1,LOOKUP($C101,ZPVOblN,ZPVOblD)))))</f>
        <v/>
      </c>
      <c r="E101" s="227" t="str">
        <f>IF($C101="","",PÚ!$T$144)</f>
        <v/>
      </c>
      <c r="F101" s="227" t="str">
        <f>IF($C101="","",Št.4x60m!$T$144)</f>
        <v/>
      </c>
      <c r="G101" s="227" t="str">
        <f>IF($C101="","",Št.dvojic!$V$299)</f>
        <v/>
      </c>
      <c r="H101" s="227" t="str">
        <f>IF($C101="","",Št.400mCTIF!$V$299)</f>
        <v/>
      </c>
      <c r="I101" s="227" t="str">
        <f>IF($C101="","",'PÚ CTIF'!$S$299)</f>
        <v/>
      </c>
      <c r="J101" s="228" t="str">
        <f>IF($C101="","",Kronika!$H$88)</f>
        <v/>
      </c>
      <c r="K101" s="521" t="str">
        <f t="shared" si="1"/>
        <v/>
      </c>
      <c r="M101" s="614">
        <v>95</v>
      </c>
      <c r="N101" s="532" t="s">
        <v>29</v>
      </c>
      <c r="O101" s="542" t="s">
        <v>29</v>
      </c>
      <c r="P101" s="543" t="s">
        <v>29</v>
      </c>
      <c r="Q101" s="543" t="s">
        <v>29</v>
      </c>
      <c r="R101" s="543" t="s">
        <v>29</v>
      </c>
      <c r="S101" s="543" t="s">
        <v>29</v>
      </c>
      <c r="T101" s="543" t="s">
        <v>29</v>
      </c>
      <c r="U101" s="544" t="s">
        <v>29</v>
      </c>
      <c r="V101" s="545" t="s">
        <v>29</v>
      </c>
      <c r="X101" s="224"/>
    </row>
    <row r="102" spans="1:24" x14ac:dyDescent="0.2">
      <c r="A102" s="74" t="str">
        <f>IF('Start - jaro'!Q26="","","x")</f>
        <v/>
      </c>
      <c r="B102" s="458">
        <v>96</v>
      </c>
      <c r="C102" s="490" t="str">
        <f>IF('Start - jaro'!O26="","",'Start - jaro'!O26)</f>
        <v/>
      </c>
      <c r="D102" s="485" t="str">
        <f>IF($A102="x","x",IF($C102="","",IF(V.l.ZPV!$B$6="","0",IF(ISNA(MATCH($C102,ZPVOblN,0)),COUNTIF(ZPVOblT,".")+1,LOOKUP($C102,ZPVOblN,ZPVOblD)))))</f>
        <v/>
      </c>
      <c r="E102" s="486" t="str">
        <f>IF($C102="","",PÚ!$T$146)</f>
        <v/>
      </c>
      <c r="F102" s="486" t="str">
        <f>IF($C102="","",Št.4x60m!$T$146)</f>
        <v/>
      </c>
      <c r="G102" s="486" t="str">
        <f>IF($C102="","",Št.dvojic!$V$301)</f>
        <v/>
      </c>
      <c r="H102" s="486" t="str">
        <f>IF($C102="","",Št.400mCTIF!$V$301)</f>
        <v/>
      </c>
      <c r="I102" s="486" t="str">
        <f>IF($C102="","",'PÚ CTIF'!$S$301)</f>
        <v/>
      </c>
      <c r="J102" s="506" t="str">
        <f>IF($C102="","",Kronika!$H$89)</f>
        <v/>
      </c>
      <c r="K102" s="520" t="str">
        <f t="shared" si="1"/>
        <v/>
      </c>
      <c r="M102" s="613">
        <v>96</v>
      </c>
      <c r="N102" s="546" t="s">
        <v>29</v>
      </c>
      <c r="O102" s="547" t="s">
        <v>29</v>
      </c>
      <c r="P102" s="548" t="s">
        <v>29</v>
      </c>
      <c r="Q102" s="549" t="s">
        <v>29</v>
      </c>
      <c r="R102" s="548" t="s">
        <v>29</v>
      </c>
      <c r="S102" s="550" t="s">
        <v>29</v>
      </c>
      <c r="T102" s="548" t="s">
        <v>29</v>
      </c>
      <c r="U102" s="551" t="s">
        <v>29</v>
      </c>
      <c r="V102" s="552" t="s">
        <v>29</v>
      </c>
      <c r="X102" s="224"/>
    </row>
    <row r="103" spans="1:24" ht="12.75" customHeight="1" x14ac:dyDescent="0.25">
      <c r="A103" s="74" t="str">
        <f>IF('Start - jaro'!Q27="","","x")</f>
        <v/>
      </c>
      <c r="B103" s="47">
        <v>97</v>
      </c>
      <c r="C103" s="235" t="str">
        <f>IF('Start - jaro'!O27="","",'Start - jaro'!O27)</f>
        <v/>
      </c>
      <c r="D103" s="226" t="str">
        <f>IF($A103="x","x",IF($C103="","",IF(V.l.ZPV!$B$6="","0",IF(ISNA(MATCH($C103,ZPVOblN,0)),COUNTIF(ZPVOblT,".")+1,LOOKUP($C103,ZPVOblN,ZPVOblD)))))</f>
        <v/>
      </c>
      <c r="E103" s="227" t="str">
        <f>IF($C103="","",PÚ!$T$148)</f>
        <v/>
      </c>
      <c r="F103" s="227" t="str">
        <f>IF($C103="","",Št.4x60m!$T$148)</f>
        <v/>
      </c>
      <c r="G103" s="227" t="str">
        <f>IF($C103="","",Št.dvojic!$V$303)</f>
        <v/>
      </c>
      <c r="H103" s="227" t="str">
        <f>IF($C103="","",Št.400mCTIF!$V$303)</f>
        <v/>
      </c>
      <c r="I103" s="227" t="str">
        <f>IF($C103="","",'PÚ CTIF'!$S$303)</f>
        <v/>
      </c>
      <c r="J103" s="228" t="str">
        <f>IF($C103="","",Kronika!$H$90)</f>
        <v/>
      </c>
      <c r="K103" s="521" t="str">
        <f t="shared" si="1"/>
        <v/>
      </c>
      <c r="M103" s="614">
        <v>97</v>
      </c>
      <c r="N103" s="525" t="s">
        <v>29</v>
      </c>
      <c r="O103" s="527" t="s">
        <v>29</v>
      </c>
      <c r="P103" s="528" t="s">
        <v>29</v>
      </c>
      <c r="Q103" s="528" t="s">
        <v>29</v>
      </c>
      <c r="R103" s="528" t="s">
        <v>29</v>
      </c>
      <c r="S103" s="528" t="s">
        <v>29</v>
      </c>
      <c r="T103" s="528" t="s">
        <v>29</v>
      </c>
      <c r="U103" s="529" t="s">
        <v>29</v>
      </c>
      <c r="V103" s="530" t="s">
        <v>29</v>
      </c>
      <c r="X103" s="224"/>
    </row>
    <row r="104" spans="1:24" x14ac:dyDescent="0.2">
      <c r="A104" s="74" t="str">
        <f>IF('Start - jaro'!Q28="","","x")</f>
        <v/>
      </c>
      <c r="B104" s="458">
        <v>98</v>
      </c>
      <c r="C104" s="490" t="str">
        <f>IF('Start - jaro'!O28="","",'Start - jaro'!O28)</f>
        <v/>
      </c>
      <c r="D104" s="485" t="str">
        <f>IF($A104="x","x",IF($C104="","",IF(V.l.ZPV!$B$6="","0",IF(ISNA(MATCH($C104,ZPVOblN,0)),COUNTIF(ZPVOblT,".")+1,LOOKUP($C104,ZPVOblN,ZPVOblD)))))</f>
        <v/>
      </c>
      <c r="E104" s="486" t="str">
        <f>IF($C104="","",PÚ!$T$150)</f>
        <v/>
      </c>
      <c r="F104" s="486" t="str">
        <f>IF($C104="","",Št.4x60m!$T$150)</f>
        <v/>
      </c>
      <c r="G104" s="486" t="str">
        <f>IF($C104="","",Št.dvojic!$V$305)</f>
        <v/>
      </c>
      <c r="H104" s="486" t="str">
        <f>IF($C104="","",Št.400mCTIF!$V$305)</f>
        <v/>
      </c>
      <c r="I104" s="486" t="str">
        <f>IF($C104="","",'PÚ CTIF'!$S$305)</f>
        <v/>
      </c>
      <c r="J104" s="506" t="str">
        <f>IF($C104="","",Kronika!$H$91)</f>
        <v/>
      </c>
      <c r="K104" s="520" t="str">
        <f t="shared" si="1"/>
        <v/>
      </c>
      <c r="M104" s="613">
        <v>98</v>
      </c>
      <c r="N104" s="490" t="s">
        <v>29</v>
      </c>
      <c r="O104" s="492" t="s">
        <v>29</v>
      </c>
      <c r="P104" s="493" t="s">
        <v>29</v>
      </c>
      <c r="Q104" s="493" t="s">
        <v>29</v>
      </c>
      <c r="R104" s="493" t="s">
        <v>29</v>
      </c>
      <c r="S104" s="493" t="s">
        <v>29</v>
      </c>
      <c r="T104" s="493" t="s">
        <v>29</v>
      </c>
      <c r="U104" s="494" t="s">
        <v>29</v>
      </c>
      <c r="V104" s="491" t="s">
        <v>29</v>
      </c>
      <c r="X104" s="224"/>
    </row>
    <row r="105" spans="1:24" x14ac:dyDescent="0.2">
      <c r="A105" s="74" t="str">
        <f>IF('Start - jaro'!Q29="","","x")</f>
        <v/>
      </c>
      <c r="B105" s="47">
        <v>99</v>
      </c>
      <c r="C105" s="235" t="str">
        <f>IF('Start - jaro'!O29="","",'Start - jaro'!O29)</f>
        <v/>
      </c>
      <c r="D105" s="226" t="str">
        <f>IF($A105="x","x",IF($C105="","",IF(V.l.ZPV!$B$6="","0",IF(ISNA(MATCH($C105,ZPVOblN,0)),COUNTIF(ZPVOblT,".")+1,LOOKUP($C105,ZPVOblN,ZPVOblD)))))</f>
        <v/>
      </c>
      <c r="E105" s="227" t="str">
        <f>IF($C105="","",PÚ!$T$152)</f>
        <v/>
      </c>
      <c r="F105" s="227" t="str">
        <f>IF($C105="","",Št.4x60m!$T$152)</f>
        <v/>
      </c>
      <c r="G105" s="227" t="str">
        <f>IF($C105="","",Št.dvojic!$V$307)</f>
        <v/>
      </c>
      <c r="H105" s="227" t="str">
        <f>IF($C105="","",Št.400mCTIF!$V$307)</f>
        <v/>
      </c>
      <c r="I105" s="227" t="str">
        <f>IF($C105="","",'PÚ CTIF'!$S$307)</f>
        <v/>
      </c>
      <c r="J105" s="228" t="str">
        <f>IF($C105="","",Kronika!$H$92)</f>
        <v/>
      </c>
      <c r="K105" s="521" t="str">
        <f t="shared" si="1"/>
        <v/>
      </c>
      <c r="M105" s="614">
        <v>99</v>
      </c>
      <c r="N105" s="236" t="s">
        <v>29</v>
      </c>
      <c r="O105" s="238" t="s">
        <v>29</v>
      </c>
      <c r="P105" s="239" t="s">
        <v>29</v>
      </c>
      <c r="Q105" s="239" t="s">
        <v>29</v>
      </c>
      <c r="R105" s="239" t="s">
        <v>29</v>
      </c>
      <c r="S105" s="239" t="s">
        <v>29</v>
      </c>
      <c r="T105" s="239" t="s">
        <v>29</v>
      </c>
      <c r="U105" s="240" t="s">
        <v>29</v>
      </c>
      <c r="V105" s="237" t="s">
        <v>29</v>
      </c>
      <c r="X105" s="224"/>
    </row>
    <row r="106" spans="1:24" ht="13.5" thickBot="1" x14ac:dyDescent="0.25">
      <c r="A106" s="74" t="str">
        <f>IF('Start - jaro'!Q30="","","x")</f>
        <v/>
      </c>
      <c r="B106" s="473">
        <v>100</v>
      </c>
      <c r="C106" s="501" t="str">
        <f>IF('Start - jaro'!O30="","",'Start - jaro'!O30)</f>
        <v/>
      </c>
      <c r="D106" s="502" t="str">
        <f>IF($A106="x","x",IF($C106="","",IF(V.l.ZPV!$B$6="","0",IF(ISNA(MATCH($C106,ZPVOblN,0)),COUNTIF(ZPVOblT,".")+1,LOOKUP($C106,ZPVOblN,ZPVOblD)))))</f>
        <v/>
      </c>
      <c r="E106" s="503" t="str">
        <f>IF($C106="","",PÚ!$T$154)</f>
        <v/>
      </c>
      <c r="F106" s="503" t="str">
        <f>IF($C106="","",Št.4x60m!$T$154)</f>
        <v/>
      </c>
      <c r="G106" s="503" t="str">
        <f>IF($C106="","",Št.dvojic!$V$309)</f>
        <v/>
      </c>
      <c r="H106" s="503" t="str">
        <f>IF($C106="","",Št.400mCTIF!$V$309)</f>
        <v/>
      </c>
      <c r="I106" s="503" t="str">
        <f>IF($C106="","",'PÚ CTIF'!$S$309)</f>
        <v/>
      </c>
      <c r="J106" s="510" t="str">
        <f>IF($C106="","",Kronika!$H$93)</f>
        <v/>
      </c>
      <c r="K106" s="524" t="str">
        <f t="shared" si="1"/>
        <v/>
      </c>
      <c r="M106" s="617">
        <v>100</v>
      </c>
      <c r="N106" s="501" t="s">
        <v>29</v>
      </c>
      <c r="O106" s="502" t="s">
        <v>29</v>
      </c>
      <c r="P106" s="503" t="s">
        <v>29</v>
      </c>
      <c r="Q106" s="503" t="s">
        <v>29</v>
      </c>
      <c r="R106" s="503" t="s">
        <v>29</v>
      </c>
      <c r="S106" s="503" t="s">
        <v>29</v>
      </c>
      <c r="T106" s="503" t="s">
        <v>29</v>
      </c>
      <c r="U106" s="504" t="s">
        <v>29</v>
      </c>
      <c r="V106" s="505" t="s">
        <v>29</v>
      </c>
      <c r="X106" s="224"/>
    </row>
    <row r="107" spans="1:24" x14ac:dyDescent="0.2">
      <c r="K107" s="43"/>
      <c r="L107" s="134"/>
      <c r="M107" s="500"/>
      <c r="N107" s="500"/>
      <c r="O107" s="500"/>
      <c r="P107" s="500"/>
      <c r="Q107" s="500"/>
      <c r="R107" s="500"/>
      <c r="S107" s="500"/>
      <c r="T107" s="500"/>
      <c r="U107" s="500"/>
      <c r="V107" s="248"/>
    </row>
    <row r="108" spans="1:24" x14ac:dyDescent="0.2">
      <c r="K108" s="500"/>
      <c r="L108" s="110"/>
      <c r="M108" s="500"/>
      <c r="N108" s="500"/>
      <c r="O108" s="500"/>
      <c r="P108" s="500"/>
      <c r="Q108" s="500"/>
      <c r="R108" s="500"/>
      <c r="S108" s="500"/>
      <c r="T108" s="500"/>
      <c r="U108" s="500"/>
      <c r="V108" s="199"/>
      <c r="W108" s="110"/>
      <c r="X108" s="110"/>
    </row>
    <row r="109" spans="1:24" x14ac:dyDescent="0.2">
      <c r="K109" s="500"/>
      <c r="L109" s="110"/>
      <c r="M109" s="500"/>
      <c r="N109" s="500"/>
      <c r="O109" s="500"/>
      <c r="P109" s="500"/>
      <c r="Q109" s="500"/>
      <c r="R109" s="500"/>
      <c r="S109" s="500"/>
      <c r="T109" s="500"/>
      <c r="U109" s="500"/>
      <c r="V109" s="199"/>
      <c r="W109" s="110"/>
      <c r="X109" s="110"/>
    </row>
    <row r="110" spans="1:24" x14ac:dyDescent="0.2">
      <c r="M110" s="500"/>
      <c r="N110" s="500"/>
      <c r="O110" s="500"/>
      <c r="P110" s="500"/>
      <c r="Q110" s="500"/>
      <c r="R110" s="500"/>
      <c r="S110" s="500"/>
      <c r="T110" s="500"/>
      <c r="U110" s="500"/>
      <c r="V110" s="199"/>
    </row>
    <row r="111" spans="1:24" x14ac:dyDescent="0.2">
      <c r="M111" s="500"/>
      <c r="N111" s="500"/>
      <c r="O111" s="500"/>
      <c r="P111" s="500"/>
      <c r="Q111" s="500"/>
      <c r="R111" s="500"/>
      <c r="S111" s="500"/>
      <c r="T111" s="500"/>
      <c r="U111" s="500"/>
      <c r="V111" s="199"/>
    </row>
    <row r="112" spans="1:24" x14ac:dyDescent="0.2">
      <c r="M112" s="500"/>
      <c r="N112" s="500"/>
      <c r="O112" s="500"/>
      <c r="P112" s="500"/>
      <c r="Q112" s="500"/>
      <c r="R112" s="500"/>
      <c r="S112" s="500"/>
      <c r="T112" s="500"/>
      <c r="U112" s="500"/>
      <c r="V112" s="199"/>
    </row>
    <row r="113" spans="13:22" x14ac:dyDescent="0.2">
      <c r="M113" s="500"/>
      <c r="N113" s="500"/>
      <c r="O113" s="500"/>
      <c r="P113" s="500"/>
      <c r="Q113" s="500"/>
      <c r="R113" s="500"/>
      <c r="S113" s="500"/>
      <c r="T113" s="500"/>
      <c r="U113" s="500"/>
      <c r="V113" s="199"/>
    </row>
    <row r="114" spans="13:22" x14ac:dyDescent="0.2">
      <c r="M114" s="500"/>
      <c r="N114" s="500"/>
      <c r="O114" s="500"/>
      <c r="P114" s="500"/>
      <c r="Q114" s="500"/>
      <c r="R114" s="500"/>
      <c r="S114" s="500"/>
      <c r="T114" s="500"/>
      <c r="U114" s="500"/>
      <c r="V114" s="199"/>
    </row>
    <row r="115" spans="13:22" x14ac:dyDescent="0.2">
      <c r="M115" s="500"/>
      <c r="N115" s="500"/>
      <c r="O115" s="500"/>
      <c r="P115" s="500"/>
      <c r="Q115" s="500"/>
      <c r="R115" s="500"/>
      <c r="S115" s="500"/>
      <c r="T115" s="500"/>
      <c r="U115" s="500"/>
      <c r="V115" s="199"/>
    </row>
    <row r="116" spans="13:22" x14ac:dyDescent="0.2">
      <c r="M116" s="500"/>
      <c r="N116" s="500"/>
      <c r="O116" s="500"/>
      <c r="P116" s="500"/>
      <c r="Q116" s="500"/>
      <c r="R116" s="500"/>
      <c r="S116" s="500"/>
      <c r="T116" s="500"/>
      <c r="U116" s="500"/>
      <c r="V116" s="199"/>
    </row>
    <row r="117" spans="13:22" x14ac:dyDescent="0.2">
      <c r="M117" s="500"/>
      <c r="N117" s="500"/>
      <c r="O117" s="500"/>
      <c r="P117" s="500"/>
      <c r="Q117" s="500"/>
      <c r="R117" s="500"/>
      <c r="S117" s="500"/>
      <c r="T117" s="500"/>
      <c r="U117" s="500"/>
      <c r="V117" s="199"/>
    </row>
    <row r="118" spans="13:22" x14ac:dyDescent="0.2">
      <c r="M118" s="500"/>
      <c r="N118" s="500"/>
      <c r="O118" s="500"/>
      <c r="P118" s="500"/>
      <c r="Q118" s="500"/>
      <c r="R118" s="500"/>
      <c r="S118" s="500"/>
      <c r="T118" s="500"/>
      <c r="U118" s="500"/>
      <c r="V118" s="199"/>
    </row>
    <row r="119" spans="13:22" x14ac:dyDescent="0.2">
      <c r="M119" s="500"/>
      <c r="N119" s="500"/>
      <c r="O119" s="500"/>
      <c r="P119" s="500"/>
      <c r="Q119" s="500"/>
      <c r="R119" s="500"/>
      <c r="S119" s="500"/>
      <c r="T119" s="500"/>
      <c r="U119" s="500"/>
      <c r="V119" s="199"/>
    </row>
    <row r="120" spans="13:22" x14ac:dyDescent="0.2">
      <c r="M120" s="500"/>
      <c r="N120" s="500"/>
      <c r="O120" s="500"/>
      <c r="P120" s="500"/>
      <c r="Q120" s="500"/>
      <c r="R120" s="500"/>
      <c r="S120" s="500"/>
      <c r="T120" s="500"/>
      <c r="U120" s="500"/>
      <c r="V120" s="199"/>
    </row>
    <row r="121" spans="13:22" x14ac:dyDescent="0.2">
      <c r="M121" s="500"/>
      <c r="N121" s="500"/>
      <c r="O121" s="500"/>
      <c r="P121" s="500"/>
      <c r="Q121" s="500"/>
      <c r="R121" s="500"/>
      <c r="S121" s="500"/>
      <c r="T121" s="500"/>
      <c r="U121" s="500"/>
      <c r="V121" s="199"/>
    </row>
    <row r="122" spans="13:22" x14ac:dyDescent="0.2">
      <c r="M122" s="500"/>
      <c r="N122" s="500"/>
      <c r="O122" s="500"/>
      <c r="P122" s="500"/>
      <c r="Q122" s="500"/>
      <c r="R122" s="500"/>
      <c r="S122" s="500"/>
      <c r="T122" s="500"/>
      <c r="U122" s="500"/>
      <c r="V122" s="199"/>
    </row>
    <row r="123" spans="13:22" x14ac:dyDescent="0.2">
      <c r="M123" s="500"/>
      <c r="N123" s="500"/>
      <c r="O123" s="500"/>
      <c r="P123" s="500"/>
      <c r="Q123" s="500"/>
      <c r="R123" s="500"/>
      <c r="S123" s="500"/>
      <c r="T123" s="500"/>
      <c r="U123" s="500"/>
      <c r="V123" s="199"/>
    </row>
    <row r="124" spans="13:22" x14ac:dyDescent="0.2">
      <c r="M124" s="500"/>
      <c r="N124" s="500"/>
      <c r="O124" s="500"/>
      <c r="P124" s="500"/>
      <c r="Q124" s="500"/>
      <c r="R124" s="500"/>
      <c r="S124" s="500"/>
      <c r="T124" s="500"/>
      <c r="U124" s="500"/>
      <c r="V124" s="199"/>
    </row>
    <row r="125" spans="13:22" x14ac:dyDescent="0.2">
      <c r="M125" s="500"/>
      <c r="N125" s="500"/>
      <c r="O125" s="500"/>
      <c r="P125" s="500"/>
      <c r="Q125" s="500"/>
      <c r="R125" s="500"/>
      <c r="S125" s="500"/>
      <c r="T125" s="500"/>
      <c r="U125" s="500"/>
      <c r="V125" s="199"/>
    </row>
    <row r="126" spans="13:22" x14ac:dyDescent="0.2">
      <c r="M126" s="500"/>
      <c r="N126" s="500"/>
      <c r="O126" s="500"/>
      <c r="P126" s="500"/>
      <c r="Q126" s="500"/>
      <c r="R126" s="500"/>
      <c r="S126" s="500"/>
      <c r="T126" s="500"/>
      <c r="U126" s="500"/>
      <c r="V126" s="199"/>
    </row>
  </sheetData>
  <sheetProtection sheet="1" objects="1" scenarios="1"/>
  <mergeCells count="3">
    <mergeCell ref="B1:V1"/>
    <mergeCell ref="C3:K3"/>
    <mergeCell ref="M3:U3"/>
  </mergeCells>
  <phoneticPr fontId="0" type="noConversion"/>
  <printOptions horizontalCentered="1"/>
  <pageMargins left="0" right="0" top="0.59055118110236227" bottom="0.59055118110236227" header="0.19685039370078741" footer="0.19685039370078741"/>
  <pageSetup paperSize="9" orientation="portrait" r:id="rId1"/>
  <headerFooter alignWithMargins="0">
    <oddHeader>&amp;CProgram pro zpracování výsledků - hra PLAMEN</oddHeader>
    <oddFooter>&amp;LAutor programu: Ing. Milan Hoffmann&amp;CStránka &amp;P&amp;ROprávněný uživatel - SH ČMS</oddFooter>
  </headerFooter>
  <rowBreaks count="1" manualBreakCount="1">
    <brk id="51" max="16383" man="1"/>
  </rowBreaks>
  <ignoredErrors>
    <ignoredError sqref="C3 M3" unlockedFormula="1"/>
  </ignoredError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8">
    <pageSetUpPr autoPageBreaks="0"/>
  </sheetPr>
  <dimension ref="A1:V256"/>
  <sheetViews>
    <sheetView showGridLines="0" showRowColHeaders="0" tabSelected="1" zoomScaleNormal="100" workbookViewId="0">
      <selection activeCell="Z39" sqref="Z39"/>
    </sheetView>
  </sheetViews>
  <sheetFormatPr defaultColWidth="8.85546875" defaultRowHeight="18" x14ac:dyDescent="0.25"/>
  <cols>
    <col min="1" max="1" width="0.85546875" style="1" customWidth="1"/>
    <col min="2" max="2" width="4.7109375" style="8" customWidth="1"/>
    <col min="3" max="3" width="15.7109375" style="8" customWidth="1"/>
    <col min="4" max="4" width="4.7109375" style="127" customWidth="1"/>
    <col min="5" max="5" width="6.7109375" style="8" customWidth="1"/>
    <col min="6" max="6" width="4.7109375" style="127" customWidth="1"/>
    <col min="7" max="7" width="6.7109375" style="8" customWidth="1"/>
    <col min="8" max="8" width="4.7109375" style="127" customWidth="1"/>
    <col min="9" max="10" width="6.7109375" style="8" customWidth="1"/>
    <col min="11" max="11" width="4.7109375" style="127" customWidth="1"/>
    <col min="12" max="13" width="6.7109375" style="8" customWidth="1"/>
    <col min="14" max="14" width="4.7109375" style="127" customWidth="1"/>
    <col min="15" max="16" width="6.7109375" style="8" customWidth="1"/>
    <col min="17" max="18" width="4.7109375" style="127" customWidth="1"/>
    <col min="19" max="19" width="0.42578125" style="127" customWidth="1"/>
    <col min="20" max="20" width="6" style="122" customWidth="1"/>
    <col min="21" max="21" width="0.42578125" style="127" customWidth="1"/>
    <col min="22" max="22" width="6" style="122" customWidth="1"/>
    <col min="23" max="23" width="0.85546875" style="1" customWidth="1"/>
    <col min="24" max="16384" width="8.85546875" style="1"/>
  </cols>
  <sheetData>
    <row r="1" spans="1:22" s="125" customFormat="1" ht="26.25" x14ac:dyDescent="0.4">
      <c r="B1" s="896" t="s">
        <v>141</v>
      </c>
      <c r="C1" s="896"/>
      <c r="D1" s="896"/>
      <c r="E1" s="896"/>
      <c r="F1" s="896"/>
      <c r="G1" s="896"/>
      <c r="H1" s="896"/>
      <c r="I1" s="896"/>
      <c r="J1" s="896"/>
      <c r="K1" s="896"/>
      <c r="L1" s="896"/>
      <c r="M1" s="896"/>
      <c r="N1" s="896"/>
      <c r="O1" s="896"/>
      <c r="P1" s="896"/>
      <c r="Q1" s="896"/>
      <c r="R1" s="896"/>
      <c r="S1" s="896"/>
      <c r="T1" s="896"/>
      <c r="U1" s="896"/>
      <c r="V1" s="896"/>
    </row>
    <row r="2" spans="1:22" s="513" customFormat="1" ht="12.75" customHeight="1" x14ac:dyDescent="0.4">
      <c r="B2" s="2"/>
      <c r="C2" s="2"/>
      <c r="D2" s="2"/>
      <c r="E2" s="2"/>
      <c r="F2" s="2"/>
      <c r="G2" s="2"/>
      <c r="H2" s="2"/>
      <c r="I2" s="2"/>
      <c r="J2" s="2"/>
      <c r="K2" s="2"/>
      <c r="L2" s="2"/>
      <c r="M2" s="2"/>
      <c r="N2" s="2"/>
      <c r="O2" s="2"/>
      <c r="P2" s="2"/>
      <c r="Q2" s="2"/>
      <c r="R2" s="2"/>
      <c r="S2" s="2"/>
      <c r="T2" s="2"/>
      <c r="U2" s="2"/>
      <c r="V2" s="2"/>
    </row>
    <row r="3" spans="1:22" s="512" customFormat="1" ht="18.75" thickBot="1" x14ac:dyDescent="0.3">
      <c r="A3" s="511"/>
      <c r="B3" s="120"/>
      <c r="C3" s="120"/>
      <c r="D3" s="897" t="s">
        <v>181</v>
      </c>
      <c r="E3" s="897"/>
      <c r="F3" s="897"/>
      <c r="G3" s="897"/>
      <c r="H3" s="897"/>
      <c r="I3" s="897"/>
      <c r="J3" s="897"/>
      <c r="K3" s="897"/>
      <c r="L3" s="902" t="s">
        <v>182</v>
      </c>
      <c r="M3" s="902"/>
      <c r="N3" s="902"/>
      <c r="O3" s="902"/>
      <c r="P3" s="902"/>
      <c r="Q3" s="902"/>
      <c r="R3" s="902"/>
      <c r="S3" s="120"/>
      <c r="T3" s="120"/>
      <c r="U3" s="120"/>
      <c r="V3" s="120"/>
    </row>
    <row r="4" spans="1:22" ht="15" customHeight="1" thickBot="1" x14ac:dyDescent="0.25">
      <c r="A4" s="11"/>
      <c r="B4" s="10"/>
      <c r="C4" s="360" t="s">
        <v>165</v>
      </c>
      <c r="D4" s="126"/>
      <c r="E4" s="920"/>
      <c r="F4" s="920"/>
      <c r="G4" s="920"/>
      <c r="H4" s="920"/>
      <c r="I4" s="920"/>
      <c r="J4" s="920"/>
      <c r="K4" s="920"/>
      <c r="L4" s="920"/>
      <c r="M4" s="920"/>
      <c r="N4" s="920"/>
      <c r="O4" s="920"/>
      <c r="P4" s="920"/>
      <c r="Q4" s="920"/>
      <c r="R4" s="126"/>
      <c r="S4" s="126"/>
      <c r="T4" s="121"/>
      <c r="U4" s="126"/>
      <c r="V4" s="121"/>
    </row>
    <row r="5" spans="1:22" s="124" customFormat="1" ht="84" customHeight="1" x14ac:dyDescent="0.2">
      <c r="A5" s="123"/>
      <c r="B5" s="922" t="s">
        <v>23</v>
      </c>
      <c r="C5" s="922" t="s">
        <v>0</v>
      </c>
      <c r="D5" s="115" t="s">
        <v>1</v>
      </c>
      <c r="E5" s="928" t="s">
        <v>2</v>
      </c>
      <c r="F5" s="931"/>
      <c r="G5" s="929" t="s">
        <v>3</v>
      </c>
      <c r="H5" s="929"/>
      <c r="I5" s="928" t="s">
        <v>4</v>
      </c>
      <c r="J5" s="929"/>
      <c r="K5" s="930"/>
      <c r="L5" s="929" t="s">
        <v>25</v>
      </c>
      <c r="M5" s="929"/>
      <c r="N5" s="929"/>
      <c r="O5" s="928" t="s">
        <v>27</v>
      </c>
      <c r="P5" s="929"/>
      <c r="Q5" s="930"/>
      <c r="R5" s="115" t="s">
        <v>99</v>
      </c>
      <c r="S5" s="205"/>
      <c r="T5" s="925" t="s">
        <v>5</v>
      </c>
      <c r="U5" s="205"/>
      <c r="V5" s="937" t="s">
        <v>114</v>
      </c>
    </row>
    <row r="6" spans="1:22" s="111" customFormat="1" ht="13.15" customHeight="1" x14ac:dyDescent="0.2">
      <c r="A6" s="128"/>
      <c r="B6" s="923"/>
      <c r="C6" s="923"/>
      <c r="D6" s="908" t="s">
        <v>74</v>
      </c>
      <c r="E6" s="116" t="s">
        <v>12</v>
      </c>
      <c r="F6" s="908" t="s">
        <v>74</v>
      </c>
      <c r="G6" s="116" t="s">
        <v>12</v>
      </c>
      <c r="H6" s="920" t="s">
        <v>74</v>
      </c>
      <c r="I6" s="116" t="s">
        <v>12</v>
      </c>
      <c r="J6" s="204" t="s">
        <v>113</v>
      </c>
      <c r="K6" s="908" t="s">
        <v>74</v>
      </c>
      <c r="L6" s="119" t="s">
        <v>12</v>
      </c>
      <c r="M6" s="119" t="s">
        <v>113</v>
      </c>
      <c r="N6" s="920" t="s">
        <v>74</v>
      </c>
      <c r="O6" s="116" t="s">
        <v>12</v>
      </c>
      <c r="P6" s="119" t="s">
        <v>113</v>
      </c>
      <c r="Q6" s="908" t="s">
        <v>74</v>
      </c>
      <c r="R6" s="920" t="s">
        <v>74</v>
      </c>
      <c r="S6" s="206"/>
      <c r="T6" s="926"/>
      <c r="U6" s="206"/>
      <c r="V6" s="938"/>
    </row>
    <row r="7" spans="1:22" s="111" customFormat="1" ht="13.15" customHeight="1" thickBot="1" x14ac:dyDescent="0.25">
      <c r="A7" s="128"/>
      <c r="B7" s="924"/>
      <c r="C7" s="924"/>
      <c r="D7" s="919"/>
      <c r="E7" s="117" t="s">
        <v>13</v>
      </c>
      <c r="F7" s="919"/>
      <c r="G7" s="118" t="s">
        <v>13</v>
      </c>
      <c r="H7" s="921"/>
      <c r="I7" s="117" t="s">
        <v>13</v>
      </c>
      <c r="J7" s="118" t="s">
        <v>113</v>
      </c>
      <c r="K7" s="919"/>
      <c r="L7" s="118" t="s">
        <v>13</v>
      </c>
      <c r="M7" s="118" t="s">
        <v>113</v>
      </c>
      <c r="N7" s="921"/>
      <c r="O7" s="117" t="s">
        <v>13</v>
      </c>
      <c r="P7" s="118" t="s">
        <v>113</v>
      </c>
      <c r="Q7" s="919"/>
      <c r="R7" s="921"/>
      <c r="S7" s="207"/>
      <c r="T7" s="927"/>
      <c r="U7" s="207"/>
      <c r="V7" s="939"/>
    </row>
    <row r="8" spans="1:22" ht="12.75" customHeight="1" x14ac:dyDescent="0.2">
      <c r="A8" s="908" t="str">
        <f>IF('Start - jaro'!E6="","","x")</f>
        <v/>
      </c>
      <c r="B8" s="935">
        <v>1</v>
      </c>
      <c r="C8" s="936" t="s">
        <v>186</v>
      </c>
      <c r="D8" s="933"/>
      <c r="E8" s="129"/>
      <c r="F8" s="934"/>
      <c r="G8" s="129">
        <v>81.400000000000006</v>
      </c>
      <c r="H8" s="934" t="s">
        <v>190</v>
      </c>
      <c r="I8" s="129">
        <v>118.1</v>
      </c>
      <c r="J8" s="130">
        <v>10</v>
      </c>
      <c r="K8" s="934" t="s">
        <v>190</v>
      </c>
      <c r="L8" s="129">
        <v>150.80000000000001</v>
      </c>
      <c r="M8" s="130">
        <v>10</v>
      </c>
      <c r="N8" s="934" t="s">
        <v>194</v>
      </c>
      <c r="O8" s="129"/>
      <c r="P8" s="130"/>
      <c r="Q8" s="934"/>
      <c r="R8" s="933"/>
      <c r="S8" s="209"/>
      <c r="T8" s="932">
        <v>13</v>
      </c>
      <c r="U8" s="209">
        <v>9</v>
      </c>
      <c r="V8" s="940" t="s">
        <v>190</v>
      </c>
    </row>
    <row r="9" spans="1:22" ht="12.75" customHeight="1" x14ac:dyDescent="0.2">
      <c r="A9" s="908"/>
      <c r="B9" s="914"/>
      <c r="C9" s="916"/>
      <c r="D9" s="903"/>
      <c r="E9" s="114"/>
      <c r="F9" s="904"/>
      <c r="G9" s="114" t="s">
        <v>189</v>
      </c>
      <c r="H9" s="904"/>
      <c r="I9" s="114" t="s">
        <v>189</v>
      </c>
      <c r="J9" s="112"/>
      <c r="K9" s="904"/>
      <c r="L9" s="114" t="s">
        <v>189</v>
      </c>
      <c r="M9" s="112"/>
      <c r="N9" s="904"/>
      <c r="O9" s="114"/>
      <c r="P9" s="112"/>
      <c r="Q9" s="904"/>
      <c r="R9" s="903"/>
      <c r="S9" s="208"/>
      <c r="T9" s="907"/>
      <c r="U9" s="208"/>
      <c r="V9" s="941"/>
    </row>
    <row r="10" spans="1:22" ht="12.75" customHeight="1" x14ac:dyDescent="0.2">
      <c r="A10" s="908" t="str">
        <f>IF('Start - jaro'!E7="","","x")</f>
        <v/>
      </c>
      <c r="B10" s="909">
        <v>2</v>
      </c>
      <c r="C10" s="911" t="s">
        <v>173</v>
      </c>
      <c r="D10" s="900"/>
      <c r="E10" s="252"/>
      <c r="F10" s="898"/>
      <c r="G10">
        <v>85.48</v>
      </c>
      <c r="H10" s="898" t="s">
        <v>191</v>
      </c>
      <c r="I10" s="252">
        <v>139.96</v>
      </c>
      <c r="J10" s="253">
        <v>20</v>
      </c>
      <c r="K10" s="898" t="s">
        <v>191</v>
      </c>
      <c r="L10" s="252">
        <v>182.8</v>
      </c>
      <c r="M10" s="253"/>
      <c r="N10" s="898" t="s">
        <v>191</v>
      </c>
      <c r="O10" s="252"/>
      <c r="P10" s="253"/>
      <c r="Q10" s="898"/>
      <c r="R10" s="900"/>
      <c r="S10" s="254"/>
      <c r="T10" s="905">
        <v>18</v>
      </c>
      <c r="U10" s="254"/>
      <c r="V10" s="942" t="s">
        <v>191</v>
      </c>
    </row>
    <row r="11" spans="1:22" ht="12.75" customHeight="1" x14ac:dyDescent="0.2">
      <c r="A11" s="908"/>
      <c r="B11" s="917"/>
      <c r="C11" s="918"/>
      <c r="D11" s="900"/>
      <c r="E11" s="255"/>
      <c r="F11" s="898"/>
      <c r="G11" s="255" t="s">
        <v>189</v>
      </c>
      <c r="H11" s="898"/>
      <c r="I11" s="255" t="s">
        <v>189</v>
      </c>
      <c r="J11" s="253"/>
      <c r="K11" s="898"/>
      <c r="L11" s="255" t="s">
        <v>189</v>
      </c>
      <c r="M11" s="253"/>
      <c r="N11" s="898"/>
      <c r="O11" s="255"/>
      <c r="P11" s="253"/>
      <c r="Q11" s="898"/>
      <c r="R11" s="900"/>
      <c r="S11" s="256"/>
      <c r="T11" s="905"/>
      <c r="U11" s="256"/>
      <c r="V11" s="942"/>
    </row>
    <row r="12" spans="1:22" ht="12.75" customHeight="1" x14ac:dyDescent="0.2">
      <c r="A12" s="908" t="str">
        <f>IF('Start - jaro'!E8="","","x")</f>
        <v/>
      </c>
      <c r="B12" s="913">
        <v>3</v>
      </c>
      <c r="C12" s="915" t="s">
        <v>187</v>
      </c>
      <c r="D12" s="903"/>
      <c r="E12" s="113"/>
      <c r="F12" s="904"/>
      <c r="G12" s="113">
        <v>66.52</v>
      </c>
      <c r="H12" s="904" t="s">
        <v>192</v>
      </c>
      <c r="I12" s="113">
        <v>91.49</v>
      </c>
      <c r="J12" s="112"/>
      <c r="K12" s="904" t="s">
        <v>195</v>
      </c>
      <c r="L12" s="113">
        <v>116.36</v>
      </c>
      <c r="M12" s="112"/>
      <c r="N12" s="904" t="s">
        <v>195</v>
      </c>
      <c r="O12" s="113"/>
      <c r="P12" s="112"/>
      <c r="Q12" s="904"/>
      <c r="R12" s="903"/>
      <c r="S12" s="209"/>
      <c r="T12" s="907">
        <v>7</v>
      </c>
      <c r="U12" s="209"/>
      <c r="V12" s="941" t="s">
        <v>192</v>
      </c>
    </row>
    <row r="13" spans="1:22" ht="12.75" customHeight="1" x14ac:dyDescent="0.2">
      <c r="A13" s="908"/>
      <c r="B13" s="914"/>
      <c r="C13" s="916"/>
      <c r="D13" s="903"/>
      <c r="E13" s="114"/>
      <c r="F13" s="904"/>
      <c r="G13" s="114">
        <v>79.38</v>
      </c>
      <c r="H13" s="904"/>
      <c r="I13" s="114">
        <v>115.78</v>
      </c>
      <c r="J13" s="112"/>
      <c r="K13" s="904"/>
      <c r="L13" s="114" t="s">
        <v>189</v>
      </c>
      <c r="M13" s="112"/>
      <c r="N13" s="904"/>
      <c r="O13" s="114"/>
      <c r="P13" s="112"/>
      <c r="Q13" s="904"/>
      <c r="R13" s="903"/>
      <c r="S13" s="208"/>
      <c r="T13" s="907"/>
      <c r="U13" s="208"/>
      <c r="V13" s="941"/>
    </row>
    <row r="14" spans="1:22" ht="12.75" customHeight="1" x14ac:dyDescent="0.2">
      <c r="A14" s="908" t="str">
        <f>IF('Start - jaro'!E9="","","x")</f>
        <v/>
      </c>
      <c r="B14" s="909">
        <v>4</v>
      </c>
      <c r="C14" s="911" t="s">
        <v>183</v>
      </c>
      <c r="D14" s="900"/>
      <c r="E14" s="252"/>
      <c r="F14" s="898"/>
      <c r="G14" s="255" t="s">
        <v>189</v>
      </c>
      <c r="H14" s="898"/>
      <c r="I14" s="252" t="s">
        <v>189</v>
      </c>
      <c r="J14" s="253"/>
      <c r="K14" s="898"/>
      <c r="L14" s="252" t="s">
        <v>189</v>
      </c>
      <c r="M14" s="253"/>
      <c r="N14" s="898"/>
      <c r="O14" s="252"/>
      <c r="P14" s="253"/>
      <c r="Q14" s="898"/>
      <c r="R14" s="900"/>
      <c r="S14" s="254"/>
      <c r="T14" s="905"/>
      <c r="U14" s="254"/>
      <c r="V14" s="942"/>
    </row>
    <row r="15" spans="1:22" ht="12.75" customHeight="1" x14ac:dyDescent="0.2">
      <c r="A15" s="908"/>
      <c r="B15" s="917"/>
      <c r="C15" s="918"/>
      <c r="D15" s="900"/>
      <c r="E15" s="255"/>
      <c r="F15" s="898"/>
      <c r="G15" s="255" t="s">
        <v>189</v>
      </c>
      <c r="H15" s="898"/>
      <c r="I15" s="255" t="s">
        <v>189</v>
      </c>
      <c r="J15" s="253"/>
      <c r="K15" s="898"/>
      <c r="L15" s="255" t="s">
        <v>189</v>
      </c>
      <c r="M15" s="253"/>
      <c r="N15" s="898"/>
      <c r="O15" s="255"/>
      <c r="P15" s="253"/>
      <c r="Q15" s="898"/>
      <c r="R15" s="900"/>
      <c r="S15" s="256"/>
      <c r="T15" s="905"/>
      <c r="U15" s="256"/>
      <c r="V15" s="942"/>
    </row>
    <row r="16" spans="1:22" ht="12.75" customHeight="1" x14ac:dyDescent="0.2">
      <c r="A16" s="908" t="str">
        <f>IF('Start - jaro'!E10="","","x")</f>
        <v/>
      </c>
      <c r="B16" s="913">
        <v>5</v>
      </c>
      <c r="C16" s="915" t="s">
        <v>184</v>
      </c>
      <c r="D16" s="903"/>
      <c r="E16" s="113"/>
      <c r="F16" s="904"/>
      <c r="G16" s="113">
        <v>64.2</v>
      </c>
      <c r="H16" s="904" t="s">
        <v>193</v>
      </c>
      <c r="I16" s="113">
        <v>99.25</v>
      </c>
      <c r="J16" s="112"/>
      <c r="K16" s="904" t="s">
        <v>192</v>
      </c>
      <c r="L16" s="113">
        <v>114.72</v>
      </c>
      <c r="M16" s="112"/>
      <c r="N16" s="904" t="s">
        <v>193</v>
      </c>
      <c r="O16" s="113"/>
      <c r="P16" s="112"/>
      <c r="Q16" s="904"/>
      <c r="R16" s="903"/>
      <c r="S16" s="209"/>
      <c r="T16" s="907">
        <v>5</v>
      </c>
      <c r="U16" s="209"/>
      <c r="V16" s="941" t="s">
        <v>193</v>
      </c>
    </row>
    <row r="17" spans="1:22" ht="12.75" customHeight="1" x14ac:dyDescent="0.2">
      <c r="A17" s="908"/>
      <c r="B17" s="914"/>
      <c r="C17" s="916"/>
      <c r="D17" s="903"/>
      <c r="E17" s="114"/>
      <c r="F17" s="904"/>
      <c r="G17" s="114">
        <v>75.44</v>
      </c>
      <c r="H17" s="904"/>
      <c r="I17" s="114">
        <v>94.53</v>
      </c>
      <c r="J17" s="112"/>
      <c r="K17" s="904"/>
      <c r="L17" s="114" t="s">
        <v>189</v>
      </c>
      <c r="M17" s="112"/>
      <c r="N17" s="904"/>
      <c r="O17" s="114"/>
      <c r="P17" s="112"/>
      <c r="Q17" s="904"/>
      <c r="R17" s="903"/>
      <c r="S17" s="208"/>
      <c r="T17" s="907"/>
      <c r="U17" s="208"/>
      <c r="V17" s="941"/>
    </row>
    <row r="18" spans="1:22" ht="12.75" customHeight="1" x14ac:dyDescent="0.2">
      <c r="A18" s="908" t="str">
        <f>IF('Start - jaro'!E11="","","x")</f>
        <v/>
      </c>
      <c r="B18" s="909">
        <v>6</v>
      </c>
      <c r="C18" s="911" t="s">
        <v>170</v>
      </c>
      <c r="D18" s="900"/>
      <c r="E18" s="252"/>
      <c r="F18" s="898"/>
      <c r="G18" s="252">
        <v>83.47</v>
      </c>
      <c r="H18" s="898" t="s">
        <v>194</v>
      </c>
      <c r="I18" s="252">
        <v>124.41</v>
      </c>
      <c r="J18" s="253">
        <v>10</v>
      </c>
      <c r="K18" s="898" t="s">
        <v>194</v>
      </c>
      <c r="L18" s="252">
        <v>146.78</v>
      </c>
      <c r="M18" s="253">
        <v>20</v>
      </c>
      <c r="N18" s="898" t="s">
        <v>190</v>
      </c>
      <c r="O18" s="252"/>
      <c r="P18" s="253"/>
      <c r="Q18" s="898"/>
      <c r="R18" s="900"/>
      <c r="S18" s="254"/>
      <c r="T18" s="905">
        <v>14</v>
      </c>
      <c r="U18" s="254"/>
      <c r="V18" s="942" t="s">
        <v>194</v>
      </c>
    </row>
    <row r="19" spans="1:22" ht="12.75" customHeight="1" x14ac:dyDescent="0.2">
      <c r="A19" s="908"/>
      <c r="B19" s="917"/>
      <c r="C19" s="918"/>
      <c r="D19" s="900"/>
      <c r="E19" s="255"/>
      <c r="F19" s="898"/>
      <c r="G19" s="255">
        <v>85.58</v>
      </c>
      <c r="H19" s="898"/>
      <c r="I19" s="255">
        <v>119.91</v>
      </c>
      <c r="J19" s="253"/>
      <c r="K19" s="898"/>
      <c r="L19" s="255" t="s">
        <v>189</v>
      </c>
      <c r="M19" s="253"/>
      <c r="N19" s="898"/>
      <c r="O19" s="255"/>
      <c r="P19" s="253"/>
      <c r="Q19" s="898"/>
      <c r="R19" s="900"/>
      <c r="S19" s="256"/>
      <c r="T19" s="905"/>
      <c r="U19" s="256"/>
      <c r="V19" s="942"/>
    </row>
    <row r="20" spans="1:22" ht="12.75" customHeight="1" x14ac:dyDescent="0.2">
      <c r="A20" s="908" t="str">
        <f>IF('Start - jaro'!E12="","","x")</f>
        <v/>
      </c>
      <c r="B20" s="913">
        <v>7</v>
      </c>
      <c r="C20" s="915" t="s">
        <v>188</v>
      </c>
      <c r="D20" s="903"/>
      <c r="E20" s="113"/>
      <c r="F20" s="904"/>
      <c r="G20" s="113">
        <v>65.959999999999994</v>
      </c>
      <c r="H20" s="904" t="s">
        <v>195</v>
      </c>
      <c r="I20" s="113">
        <v>82.16</v>
      </c>
      <c r="J20" s="112"/>
      <c r="K20" s="904" t="s">
        <v>193</v>
      </c>
      <c r="L20" s="113">
        <v>124.46</v>
      </c>
      <c r="M20" s="112">
        <v>10</v>
      </c>
      <c r="N20" s="904" t="s">
        <v>192</v>
      </c>
      <c r="O20" s="113"/>
      <c r="P20" s="112"/>
      <c r="Q20" s="904"/>
      <c r="R20" s="903"/>
      <c r="S20" s="209"/>
      <c r="T20" s="907">
        <v>6</v>
      </c>
      <c r="U20" s="209"/>
      <c r="V20" s="941" t="s">
        <v>195</v>
      </c>
    </row>
    <row r="21" spans="1:22" ht="12.75" customHeight="1" x14ac:dyDescent="0.2">
      <c r="A21" s="908"/>
      <c r="B21" s="914"/>
      <c r="C21" s="916"/>
      <c r="D21" s="903"/>
      <c r="E21" s="114"/>
      <c r="F21" s="904"/>
      <c r="G21" s="114">
        <v>87.62</v>
      </c>
      <c r="H21" s="904"/>
      <c r="I21" s="114" t="s">
        <v>189</v>
      </c>
      <c r="J21" s="112"/>
      <c r="K21" s="904"/>
      <c r="L21" s="114" t="s">
        <v>189</v>
      </c>
      <c r="M21" s="112"/>
      <c r="N21" s="904"/>
      <c r="O21" s="114"/>
      <c r="P21" s="112"/>
      <c r="Q21" s="904"/>
      <c r="R21" s="903"/>
      <c r="S21" s="208"/>
      <c r="T21" s="907"/>
      <c r="U21" s="208"/>
      <c r="V21" s="941"/>
    </row>
    <row r="22" spans="1:22" ht="12.75" customHeight="1" x14ac:dyDescent="0.2">
      <c r="A22" s="908" t="str">
        <f>IF('Start - jaro'!E13="","","x")</f>
        <v/>
      </c>
      <c r="B22" s="909">
        <v>8</v>
      </c>
      <c r="C22" s="911" t="s">
        <v>185</v>
      </c>
      <c r="D22" s="900"/>
      <c r="E22" s="252"/>
      <c r="F22" s="898"/>
      <c r="G22" s="252">
        <v>115.78</v>
      </c>
      <c r="H22" s="898" t="s">
        <v>196</v>
      </c>
      <c r="I22" s="252">
        <v>265.44</v>
      </c>
      <c r="J22" s="253"/>
      <c r="K22" s="898" t="s">
        <v>196</v>
      </c>
      <c r="L22" s="252" t="s">
        <v>189</v>
      </c>
      <c r="M22" s="253"/>
      <c r="N22" s="898" t="s">
        <v>196</v>
      </c>
      <c r="O22" s="252"/>
      <c r="P22" s="253"/>
      <c r="Q22" s="898"/>
      <c r="R22" s="900"/>
      <c r="S22" s="254"/>
      <c r="T22" s="905">
        <v>21</v>
      </c>
      <c r="U22" s="254"/>
      <c r="V22" s="942" t="s">
        <v>196</v>
      </c>
    </row>
    <row r="23" spans="1:22" ht="12.75" customHeight="1" x14ac:dyDescent="0.2">
      <c r="A23" s="908"/>
      <c r="B23" s="917"/>
      <c r="C23" s="918"/>
      <c r="D23" s="900"/>
      <c r="E23" s="255"/>
      <c r="F23" s="898"/>
      <c r="G23" s="255" t="s">
        <v>189</v>
      </c>
      <c r="H23" s="898"/>
      <c r="I23" s="255" t="s">
        <v>189</v>
      </c>
      <c r="J23" s="253"/>
      <c r="K23" s="898"/>
      <c r="L23" s="255" t="s">
        <v>189</v>
      </c>
      <c r="M23" s="253"/>
      <c r="N23" s="898"/>
      <c r="O23" s="255"/>
      <c r="P23" s="253"/>
      <c r="Q23" s="898"/>
      <c r="R23" s="900"/>
      <c r="S23" s="256"/>
      <c r="T23" s="905"/>
      <c r="U23" s="256"/>
      <c r="V23" s="942"/>
    </row>
    <row r="24" spans="1:22" ht="12.75" customHeight="1" x14ac:dyDescent="0.2">
      <c r="A24" s="908" t="str">
        <f>IF('Start - jaro'!E14="","","x")</f>
        <v/>
      </c>
      <c r="B24" s="913">
        <v>9</v>
      </c>
      <c r="C24" s="915"/>
      <c r="D24" s="903"/>
      <c r="E24" s="113"/>
      <c r="F24" s="904"/>
      <c r="G24" s="113"/>
      <c r="H24" s="904"/>
      <c r="I24" s="113"/>
      <c r="J24" s="112"/>
      <c r="K24" s="904"/>
      <c r="L24" s="113"/>
      <c r="M24" s="112"/>
      <c r="N24" s="904"/>
      <c r="O24" s="113"/>
      <c r="P24" s="112"/>
      <c r="Q24" s="904"/>
      <c r="R24" s="903"/>
      <c r="S24" s="209"/>
      <c r="T24" s="907"/>
      <c r="U24" s="209"/>
      <c r="V24" s="941"/>
    </row>
    <row r="25" spans="1:22" ht="12.75" customHeight="1" x14ac:dyDescent="0.2">
      <c r="A25" s="908"/>
      <c r="B25" s="914"/>
      <c r="C25" s="916"/>
      <c r="D25" s="903"/>
      <c r="E25" s="114"/>
      <c r="F25" s="904"/>
      <c r="G25" s="114"/>
      <c r="H25" s="904"/>
      <c r="I25" s="114"/>
      <c r="J25" s="112"/>
      <c r="K25" s="904"/>
      <c r="L25" s="114"/>
      <c r="M25" s="112"/>
      <c r="N25" s="904"/>
      <c r="O25" s="114"/>
      <c r="P25" s="112"/>
      <c r="Q25" s="904"/>
      <c r="R25" s="903"/>
      <c r="S25" s="208"/>
      <c r="T25" s="907"/>
      <c r="U25" s="208"/>
      <c r="V25" s="941"/>
    </row>
    <row r="26" spans="1:22" ht="12.75" customHeight="1" x14ac:dyDescent="0.2">
      <c r="A26" s="908" t="str">
        <f>IF('Start - jaro'!E15="","","x")</f>
        <v/>
      </c>
      <c r="B26" s="909">
        <v>10</v>
      </c>
      <c r="C26" s="911"/>
      <c r="D26" s="900"/>
      <c r="E26" s="252"/>
      <c r="F26" s="898"/>
      <c r="G26" s="252"/>
      <c r="H26" s="898"/>
      <c r="I26" s="252"/>
      <c r="J26" s="253"/>
      <c r="K26" s="898"/>
      <c r="L26" s="252"/>
      <c r="M26" s="253"/>
      <c r="N26" s="898"/>
      <c r="O26" s="252"/>
      <c r="P26" s="253"/>
      <c r="Q26" s="898"/>
      <c r="R26" s="900"/>
      <c r="S26" s="254"/>
      <c r="T26" s="905"/>
      <c r="U26" s="254"/>
      <c r="V26" s="942"/>
    </row>
    <row r="27" spans="1:22" ht="12.75" customHeight="1" x14ac:dyDescent="0.2">
      <c r="A27" s="908"/>
      <c r="B27" s="917"/>
      <c r="C27" s="918"/>
      <c r="D27" s="900"/>
      <c r="E27" s="255"/>
      <c r="F27" s="898"/>
      <c r="G27" s="255"/>
      <c r="H27" s="898"/>
      <c r="I27" s="255"/>
      <c r="J27" s="253"/>
      <c r="K27" s="898"/>
      <c r="L27" s="255"/>
      <c r="M27" s="253"/>
      <c r="N27" s="898"/>
      <c r="O27" s="255"/>
      <c r="P27" s="253"/>
      <c r="Q27" s="898"/>
      <c r="R27" s="900"/>
      <c r="S27" s="256"/>
      <c r="T27" s="905"/>
      <c r="U27" s="256"/>
      <c r="V27" s="942"/>
    </row>
    <row r="28" spans="1:22" ht="12.75" customHeight="1" x14ac:dyDescent="0.2">
      <c r="A28" s="908" t="str">
        <f>IF('Start - jaro'!E16="","","x")</f>
        <v/>
      </c>
      <c r="B28" s="913">
        <v>11</v>
      </c>
      <c r="C28" s="915"/>
      <c r="D28" s="903"/>
      <c r="E28" s="113"/>
      <c r="F28" s="904"/>
      <c r="G28" s="113"/>
      <c r="H28" s="904"/>
      <c r="I28" s="113" t="str">
        <f>IF($C$28="","",Št.dvojic!$U$43)</f>
        <v/>
      </c>
      <c r="J28" s="112"/>
      <c r="K28" s="904"/>
      <c r="L28" s="113" t="str">
        <f>IF($C$28="","",Št.400mCTIF!$U$43)</f>
        <v/>
      </c>
      <c r="M28" s="112"/>
      <c r="N28" s="904"/>
      <c r="O28" s="113"/>
      <c r="P28" s="112"/>
      <c r="Q28" s="904"/>
      <c r="R28" s="903"/>
      <c r="S28" s="209"/>
      <c r="T28" s="907"/>
      <c r="U28" s="209"/>
      <c r="V28" s="941"/>
    </row>
    <row r="29" spans="1:22" ht="12.75" customHeight="1" x14ac:dyDescent="0.2">
      <c r="A29" s="908"/>
      <c r="B29" s="914"/>
      <c r="C29" s="916"/>
      <c r="D29" s="903"/>
      <c r="E29" s="114"/>
      <c r="F29" s="904"/>
      <c r="G29" s="114"/>
      <c r="H29" s="904"/>
      <c r="I29" s="114" t="str">
        <f>IF($C$28="","",Št.dvojic!$U$44)</f>
        <v/>
      </c>
      <c r="J29" s="112"/>
      <c r="K29" s="904"/>
      <c r="L29" s="114" t="str">
        <f>IF($C$28="","",Št.400mCTIF!$U$44)</f>
        <v/>
      </c>
      <c r="M29" s="112"/>
      <c r="N29" s="904"/>
      <c r="O29" s="114"/>
      <c r="P29" s="112"/>
      <c r="Q29" s="904"/>
      <c r="R29" s="903"/>
      <c r="S29" s="208"/>
      <c r="T29" s="907"/>
      <c r="U29" s="208"/>
      <c r="V29" s="941"/>
    </row>
    <row r="30" spans="1:22" ht="12.75" customHeight="1" x14ac:dyDescent="0.2">
      <c r="A30" s="908" t="str">
        <f>IF('Start - jaro'!E17="","","x")</f>
        <v/>
      </c>
      <c r="B30" s="909">
        <v>12</v>
      </c>
      <c r="C30" s="911" t="str">
        <f>IF('Start - jaro'!C17="","",'Start - jaro'!C17)</f>
        <v/>
      </c>
      <c r="D30" s="900" t="str">
        <f>IF($A30="x","x",IF($C30="","",IF(ISNA(MATCH($C30,ZPVOblN,0)),COUNTIF(ZPVOblT,".")+1,LOOKUP($C30,ZPVOblN,ZPVOblD))))</f>
        <v/>
      </c>
      <c r="E30" s="252" t="str">
        <f>IF($C$30="","",PÚ!$S$14)</f>
        <v/>
      </c>
      <c r="F30" s="898" t="str">
        <f>IF($C$30="","",PÚ!$T14)</f>
        <v/>
      </c>
      <c r="G30" s="252" t="str">
        <f>IF($C$30="","",Št.4x60m!$S$14)</f>
        <v/>
      </c>
      <c r="H30" s="898" t="str">
        <f>IF($C$30="","",Št.4x60m!$T14)</f>
        <v/>
      </c>
      <c r="I30" s="252" t="str">
        <f>IF($C$30="","",Št.dvojic!$U$45)</f>
        <v/>
      </c>
      <c r="J30" s="253" t="str">
        <f>IF($C$30="","","("&amp;SUM(Št.dvojic!$I$45:$T$45)&amp;")")</f>
        <v/>
      </c>
      <c r="K30" s="898" t="str">
        <f>IF($C$30="","",Št.dvojic!$V$45)</f>
        <v/>
      </c>
      <c r="L30" s="252" t="str">
        <f>IF($C$30="","",Št.400mCTIF!$U$45)</f>
        <v/>
      </c>
      <c r="M30" s="253" t="str">
        <f>IF($C$30="","","("&amp;SUM(Št.400mCTIF!$I$45:$T$45)&amp;")")</f>
        <v/>
      </c>
      <c r="N30" s="898" t="str">
        <f>IF($C$30="","",Št.400mCTIF!$V$45)</f>
        <v/>
      </c>
      <c r="O30" s="252" t="str">
        <f>IF($C$30="","",'PÚ CTIF'!$R$45)</f>
        <v/>
      </c>
      <c r="P30" s="253" t="str">
        <f>IF($C$30="","","("&amp;SUM('PÚ CTIF'!$I$45:$Q$45)&amp;")")</f>
        <v/>
      </c>
      <c r="Q30" s="898" t="str">
        <f>IF($C$30="","",'PÚ CTIF'!$S$45)</f>
        <v/>
      </c>
      <c r="R30" s="900" t="str">
        <f>IF(C30="","",Kronika!$H$23)</f>
        <v/>
      </c>
      <c r="S30" s="254"/>
      <c r="T30" s="905" t="str">
        <f>IF(A30="x",300,IF(C30="","",SUM(D30,F30,H30,K30,N30,Q30,R30)))</f>
        <v/>
      </c>
      <c r="U30" s="254"/>
      <c r="V30" s="942" t="str">
        <f>IF($A30="x","x",IF($C30="","",MATCH($C30,Výsledky!$N$7:$N$106,0)))</f>
        <v/>
      </c>
    </row>
    <row r="31" spans="1:22" ht="12.75" customHeight="1" x14ac:dyDescent="0.2">
      <c r="A31" s="908"/>
      <c r="B31" s="917"/>
      <c r="C31" s="918"/>
      <c r="D31" s="900"/>
      <c r="E31" s="255" t="str">
        <f>IF($C$30="","",PÚ!$S$15)</f>
        <v/>
      </c>
      <c r="F31" s="898"/>
      <c r="G31" s="255" t="str">
        <f>IF($C$30="","",Št.4x60m!$S$15)</f>
        <v/>
      </c>
      <c r="H31" s="898"/>
      <c r="I31" s="255" t="str">
        <f>IF($C$30="","",Št.dvojic!$U$46)</f>
        <v/>
      </c>
      <c r="J31" s="253" t="str">
        <f>IF($C$30="","","("&amp;SUM(Št.dvojic!$I$46:$T$46)&amp;")")</f>
        <v/>
      </c>
      <c r="K31" s="898"/>
      <c r="L31" s="255" t="str">
        <f>IF($C$30="","",Št.400mCTIF!$U$46)</f>
        <v/>
      </c>
      <c r="M31" s="253" t="str">
        <f>IF($C$30="","","("&amp;SUM(Št.400mCTIF!$I$46:$T$46)&amp;")")</f>
        <v/>
      </c>
      <c r="N31" s="898"/>
      <c r="O31" s="255" t="str">
        <f>IF($C$30="","",'PÚ CTIF'!$R$46)</f>
        <v/>
      </c>
      <c r="P31" s="253" t="str">
        <f>IF($C$30="","","("&amp;SUM('PÚ CTIF'!$I$46:$Q$46)&amp;")")</f>
        <v/>
      </c>
      <c r="Q31" s="898"/>
      <c r="R31" s="900"/>
      <c r="S31" s="256"/>
      <c r="T31" s="905"/>
      <c r="U31" s="256"/>
      <c r="V31" s="942"/>
    </row>
    <row r="32" spans="1:22" ht="12.75" customHeight="1" x14ac:dyDescent="0.2">
      <c r="A32" s="908" t="str">
        <f>IF('Start - jaro'!E18="","","x")</f>
        <v/>
      </c>
      <c r="B32" s="913">
        <v>13</v>
      </c>
      <c r="C32" s="915" t="str">
        <f>IF('Start - jaro'!C18="","",'Start - jaro'!C18)</f>
        <v/>
      </c>
      <c r="D32" s="903" t="str">
        <f>IF($A32="x","x",IF($C32="","",IF(ISNA(MATCH($C32,ZPVOblN,0)),COUNTIF(ZPVOblT,".")+1,LOOKUP($C32,ZPVOblN,ZPVOblD))))</f>
        <v/>
      </c>
      <c r="E32" s="113" t="str">
        <f>IF($C$32="","",PÚ!$S$16)</f>
        <v/>
      </c>
      <c r="F32" s="904" t="str">
        <f>IF($C$32="","",PÚ!$T16)</f>
        <v/>
      </c>
      <c r="G32" s="113" t="str">
        <f>IF($C$32="","",Št.4x60m!$S$16)</f>
        <v/>
      </c>
      <c r="H32" s="904" t="str">
        <f>IF($C$32="","",Št.4x60m!$T16)</f>
        <v/>
      </c>
      <c r="I32" s="113" t="str">
        <f>IF($C$32="","",Št.dvojic!$U$47)</f>
        <v/>
      </c>
      <c r="J32" s="112" t="str">
        <f>IF($C$32="","","("&amp;SUM(Št.dvojic!$I$47:$T$47)&amp;")")</f>
        <v/>
      </c>
      <c r="K32" s="904" t="str">
        <f>IF($C$32="","",Št.dvojic!$V$47)</f>
        <v/>
      </c>
      <c r="L32" s="113" t="str">
        <f>IF($C$32="","",Št.400mCTIF!$U$47)</f>
        <v/>
      </c>
      <c r="M32" s="112" t="str">
        <f>IF($C$32="","","("&amp;SUM(Št.400mCTIF!$I$47:$T$47)&amp;")")</f>
        <v/>
      </c>
      <c r="N32" s="904" t="str">
        <f>IF($C$32="","",Št.400mCTIF!$V$47)</f>
        <v/>
      </c>
      <c r="O32" s="113" t="str">
        <f>IF($C$32="","",'PÚ CTIF'!$R$47)</f>
        <v/>
      </c>
      <c r="P32" s="112" t="str">
        <f>IF($C$32="","","("&amp;SUM('PÚ CTIF'!$I$47:$Q$47)&amp;")")</f>
        <v/>
      </c>
      <c r="Q32" s="904" t="str">
        <f>IF($C$32="","",'PÚ CTIF'!$S$47)</f>
        <v/>
      </c>
      <c r="R32" s="903" t="str">
        <f>IF(C32="","",Kronika!$H$24)</f>
        <v/>
      </c>
      <c r="S32" s="209"/>
      <c r="T32" s="907" t="str">
        <f>IF(A32="x",300,IF(C32="","",SUM(D32,F32,H32,K32,N32,Q32,R32)))</f>
        <v/>
      </c>
      <c r="U32" s="209"/>
      <c r="V32" s="941" t="str">
        <f>IF($A32="x","x",IF($C32="","",MATCH($C32,Výsledky!$N$7:$N$106,0)))</f>
        <v/>
      </c>
    </row>
    <row r="33" spans="1:22" ht="12.75" customHeight="1" x14ac:dyDescent="0.2">
      <c r="A33" s="908"/>
      <c r="B33" s="914"/>
      <c r="C33" s="916"/>
      <c r="D33" s="903"/>
      <c r="E33" s="114" t="str">
        <f>IF($C$32="","",PÚ!$S$17)</f>
        <v/>
      </c>
      <c r="F33" s="904"/>
      <c r="G33" s="114" t="str">
        <f>IF($C$32="","",Št.4x60m!$S$17)</f>
        <v/>
      </c>
      <c r="H33" s="904"/>
      <c r="I33" s="114" t="str">
        <f>IF($C$32="","",Št.dvojic!$U$48)</f>
        <v/>
      </c>
      <c r="J33" s="112" t="str">
        <f>IF($C$32="","","("&amp;SUM(Št.dvojic!$I$48:$T$48)&amp;")")</f>
        <v/>
      </c>
      <c r="K33" s="904"/>
      <c r="L33" s="114" t="str">
        <f>IF($C$32="","",Št.400mCTIF!$U$48)</f>
        <v/>
      </c>
      <c r="M33" s="112" t="str">
        <f>IF($C$32="","","("&amp;SUM(Št.400mCTIF!$I$48:$T$48)&amp;")")</f>
        <v/>
      </c>
      <c r="N33" s="904"/>
      <c r="O33" s="114" t="str">
        <f>IF($C$32="","",'PÚ CTIF'!$R$48)</f>
        <v/>
      </c>
      <c r="P33" s="112" t="str">
        <f>IF($C$32="","","("&amp;SUM('PÚ CTIF'!$I$48:$Q$48)&amp;")")</f>
        <v/>
      </c>
      <c r="Q33" s="904"/>
      <c r="R33" s="903"/>
      <c r="S33" s="208"/>
      <c r="T33" s="907"/>
      <c r="U33" s="208"/>
      <c r="V33" s="941"/>
    </row>
    <row r="34" spans="1:22" ht="12.75" customHeight="1" x14ac:dyDescent="0.2">
      <c r="A34" s="908" t="str">
        <f>IF('Start - jaro'!E19="","","x")</f>
        <v/>
      </c>
      <c r="B34" s="909">
        <v>14</v>
      </c>
      <c r="C34" s="911" t="str">
        <f>IF('Start - jaro'!C19="","",'Start - jaro'!C19)</f>
        <v/>
      </c>
      <c r="D34" s="900" t="str">
        <f>IF($A34="x","x",IF($C34="","",IF(ISNA(MATCH($C34,ZPVOblN,0)),COUNTIF(ZPVOblT,".")+1,LOOKUP($C34,ZPVOblN,ZPVOblD))))</f>
        <v/>
      </c>
      <c r="E34" s="255" t="str">
        <f>IF($C$34="","",PÚ!$S$18)</f>
        <v/>
      </c>
      <c r="F34" s="898" t="str">
        <f>IF($C$34="","",PÚ!$T18)</f>
        <v/>
      </c>
      <c r="G34" s="252" t="str">
        <f>IF($C$34="","",Št.4x60m!$S$18)</f>
        <v/>
      </c>
      <c r="H34" s="898" t="str">
        <f>IF($C$34="","",Št.4x60m!$T18)</f>
        <v/>
      </c>
      <c r="I34" s="255" t="str">
        <f>IF($C$34="","",Št.dvojic!$U$49)</f>
        <v/>
      </c>
      <c r="J34" s="253" t="str">
        <f>IF($C$34="","","("&amp;SUM(Št.dvojic!$I$49:$T$49)&amp;")")</f>
        <v/>
      </c>
      <c r="K34" s="898" t="str">
        <f>IF($C$34="","",Št.dvojic!$V$49)</f>
        <v/>
      </c>
      <c r="L34" s="252" t="str">
        <f>IF($C$34="","",Št.400mCTIF!$U$49)</f>
        <v/>
      </c>
      <c r="M34" s="253" t="str">
        <f>IF($C$34="","","("&amp;SUM(Št.400mCTIF!$I$49:$T$49)&amp;")")</f>
        <v/>
      </c>
      <c r="N34" s="898" t="str">
        <f>IF($C$34="","",Št.400mCTIF!$V$49)</f>
        <v/>
      </c>
      <c r="O34" s="252" t="str">
        <f>IF($C$34="","",'PÚ CTIF'!$R$49)</f>
        <v/>
      </c>
      <c r="P34" s="253" t="str">
        <f>IF($C$34="","","("&amp;SUM('PÚ CTIF'!$I$49:$Q$49)&amp;")")</f>
        <v/>
      </c>
      <c r="Q34" s="898" t="str">
        <f>IF($C$34="","",'PÚ CTIF'!$S$49)</f>
        <v/>
      </c>
      <c r="R34" s="900" t="str">
        <f>IF(C34="","",Kronika!$H$25)</f>
        <v/>
      </c>
      <c r="S34" s="257"/>
      <c r="T34" s="905" t="str">
        <f>IF(A34="x",300,IF(C34="","",SUM(D34,F34,H34,K34,N34,Q34,R34)))</f>
        <v/>
      </c>
      <c r="U34" s="257"/>
      <c r="V34" s="942" t="str">
        <f>IF($A34="x","x",IF($C34="","",MATCH($C34,Výsledky!$N$7:$N$106,0)))</f>
        <v/>
      </c>
    </row>
    <row r="35" spans="1:22" ht="12.75" customHeight="1" thickBot="1" x14ac:dyDescent="0.25">
      <c r="A35" s="908"/>
      <c r="B35" s="910"/>
      <c r="C35" s="912"/>
      <c r="D35" s="901"/>
      <c r="E35" s="258" t="str">
        <f>IF($C$34="","",PÚ!$S$19)</f>
        <v/>
      </c>
      <c r="F35" s="899"/>
      <c r="G35" s="258" t="str">
        <f>IF($C$34="","",Št.4x60m!$S$19)</f>
        <v/>
      </c>
      <c r="H35" s="899"/>
      <c r="I35" s="258" t="str">
        <f>IF($C$34="","",Št.dvojic!$U$50)</f>
        <v/>
      </c>
      <c r="J35" s="259" t="str">
        <f>IF($C$34="","","("&amp;SUM(Št.dvojic!$I$50:$T$50)&amp;")")</f>
        <v/>
      </c>
      <c r="K35" s="899"/>
      <c r="L35" s="258" t="str">
        <f>IF($C$34="","",Št.400mCTIF!$U$50)</f>
        <v/>
      </c>
      <c r="M35" s="259" t="str">
        <f>IF($C$34="","","("&amp;SUM(Št.400mCTIF!$I$50:$T$50)&amp;")")</f>
        <v/>
      </c>
      <c r="N35" s="899"/>
      <c r="O35" s="258" t="str">
        <f>IF($C$34="","",'PÚ CTIF'!$R$50)</f>
        <v/>
      </c>
      <c r="P35" s="259" t="str">
        <f>IF($C$34="","","("&amp;SUM('PÚ CTIF'!$I$50:$Q$50)&amp;")")</f>
        <v/>
      </c>
      <c r="Q35" s="899"/>
      <c r="R35" s="901"/>
      <c r="S35" s="260"/>
      <c r="T35" s="906"/>
      <c r="U35" s="260"/>
      <c r="V35" s="943"/>
    </row>
    <row r="36" spans="1:22" s="125" customFormat="1" ht="25.5" x14ac:dyDescent="0.35">
      <c r="B36" s="8"/>
      <c r="C36" s="8"/>
      <c r="D36" s="127"/>
      <c r="E36" s="8"/>
      <c r="F36" s="127"/>
      <c r="G36" s="8"/>
      <c r="H36" s="127"/>
      <c r="I36" s="8"/>
      <c r="J36" s="8"/>
      <c r="K36" s="127"/>
      <c r="L36" s="8"/>
      <c r="M36" s="8"/>
      <c r="N36" s="127"/>
      <c r="O36" s="8"/>
      <c r="P36" s="8"/>
      <c r="Q36" s="127"/>
      <c r="R36" s="127"/>
      <c r="S36" s="127"/>
      <c r="T36" s="122"/>
      <c r="U36" s="127"/>
      <c r="V36" s="122"/>
    </row>
    <row r="37" spans="1:22" s="513" customFormat="1" ht="12.75" customHeight="1" x14ac:dyDescent="0.35">
      <c r="B37" s="8"/>
      <c r="C37" s="8"/>
      <c r="D37" s="127"/>
      <c r="E37" s="8"/>
      <c r="F37" s="127"/>
      <c r="G37" s="8"/>
      <c r="H37" s="127"/>
      <c r="I37" s="8"/>
      <c r="J37" s="8"/>
      <c r="K37" s="127"/>
      <c r="L37" s="8"/>
      <c r="M37" s="8"/>
      <c r="N37" s="127"/>
      <c r="O37" s="8"/>
      <c r="P37" s="8"/>
      <c r="Q37" s="127"/>
      <c r="R37" s="127"/>
      <c r="S37" s="127"/>
      <c r="T37" s="122"/>
      <c r="U37" s="127"/>
      <c r="V37" s="122"/>
    </row>
    <row r="38" spans="1:22" s="512" customFormat="1" x14ac:dyDescent="0.25">
      <c r="A38" s="511"/>
      <c r="B38" s="8"/>
      <c r="C38" s="8"/>
      <c r="D38" s="127"/>
      <c r="E38" s="8"/>
      <c r="F38" s="127"/>
      <c r="G38" s="8"/>
      <c r="H38" s="127"/>
      <c r="I38" s="8"/>
      <c r="J38" s="8"/>
      <c r="K38" s="127"/>
      <c r="L38" s="8"/>
      <c r="M38" s="8"/>
      <c r="N38" s="127"/>
      <c r="O38" s="8"/>
      <c r="P38" s="8"/>
      <c r="Q38" s="127"/>
      <c r="R38" s="127"/>
      <c r="S38" s="127"/>
      <c r="T38" s="122"/>
      <c r="U38" s="127"/>
      <c r="V38" s="122"/>
    </row>
    <row r="39" spans="1:22" ht="15" customHeight="1" x14ac:dyDescent="0.25">
      <c r="A39" s="11"/>
    </row>
    <row r="40" spans="1:22" s="124" customFormat="1" ht="84" customHeight="1" x14ac:dyDescent="0.25">
      <c r="A40" s="123"/>
      <c r="B40" s="8"/>
      <c r="C40" s="8"/>
      <c r="D40" s="127"/>
      <c r="E40" s="8"/>
      <c r="F40" s="127"/>
      <c r="G40" s="8"/>
      <c r="H40" s="127"/>
      <c r="I40" s="8"/>
      <c r="J40" s="8"/>
      <c r="K40" s="127"/>
      <c r="L40" s="8"/>
      <c r="M40" s="8"/>
      <c r="N40" s="127"/>
      <c r="O40" s="8"/>
      <c r="P40" s="8"/>
      <c r="Q40" s="127"/>
      <c r="R40" s="127"/>
      <c r="S40" s="127"/>
      <c r="T40" s="122"/>
      <c r="U40" s="127"/>
      <c r="V40" s="122"/>
    </row>
    <row r="41" spans="1:22" s="111" customFormat="1" ht="13.15" customHeight="1" x14ac:dyDescent="0.25">
      <c r="A41" s="128"/>
      <c r="B41" s="8"/>
      <c r="C41" s="8"/>
      <c r="D41" s="127"/>
      <c r="E41" s="8"/>
      <c r="F41" s="127"/>
      <c r="G41" s="8"/>
      <c r="H41" s="127"/>
      <c r="I41" s="8"/>
      <c r="J41" s="8"/>
      <c r="K41" s="127"/>
      <c r="L41" s="8"/>
      <c r="M41" s="8"/>
      <c r="N41" s="127"/>
      <c r="O41" s="8"/>
      <c r="P41" s="8"/>
      <c r="Q41" s="127"/>
      <c r="R41" s="127"/>
      <c r="S41" s="127"/>
      <c r="T41" s="122"/>
      <c r="U41" s="127"/>
      <c r="V41" s="122"/>
    </row>
    <row r="42" spans="1:22" s="111" customFormat="1" ht="13.15" customHeight="1" x14ac:dyDescent="0.25">
      <c r="A42" s="128"/>
      <c r="B42" s="8"/>
      <c r="C42" s="8"/>
      <c r="D42" s="127"/>
      <c r="E42" s="8"/>
      <c r="F42" s="127"/>
      <c r="G42" s="8"/>
      <c r="H42" s="127"/>
      <c r="I42" s="8"/>
      <c r="J42" s="8"/>
      <c r="K42" s="127"/>
      <c r="L42" s="8"/>
      <c r="M42" s="8"/>
      <c r="N42" s="127"/>
      <c r="O42" s="8"/>
      <c r="P42" s="8"/>
      <c r="Q42" s="127"/>
      <c r="R42" s="127"/>
      <c r="S42" s="127"/>
      <c r="T42" s="122"/>
      <c r="U42" s="127"/>
      <c r="V42" s="122"/>
    </row>
    <row r="43" spans="1:22" ht="12.75" customHeight="1" x14ac:dyDescent="0.25">
      <c r="A43" s="908" t="str">
        <f>IF('Start - jaro'!E20="","","x")</f>
        <v/>
      </c>
    </row>
    <row r="44" spans="1:22" ht="12.75" customHeight="1" x14ac:dyDescent="0.25">
      <c r="A44" s="908"/>
    </row>
    <row r="45" spans="1:22" ht="12.75" customHeight="1" x14ac:dyDescent="0.25">
      <c r="A45" s="908" t="str">
        <f>IF('Start - jaro'!E21="","","x")</f>
        <v/>
      </c>
    </row>
    <row r="46" spans="1:22" ht="12.75" customHeight="1" x14ac:dyDescent="0.25">
      <c r="A46" s="908"/>
    </row>
    <row r="47" spans="1:22" ht="12.75" customHeight="1" x14ac:dyDescent="0.25">
      <c r="A47" s="908" t="str">
        <f>IF('Start - jaro'!E22="","","x")</f>
        <v/>
      </c>
    </row>
    <row r="48" spans="1:22" ht="12.75" customHeight="1" x14ac:dyDescent="0.25">
      <c r="A48" s="908"/>
    </row>
    <row r="49" spans="1:1" ht="12.75" customHeight="1" x14ac:dyDescent="0.25">
      <c r="A49" s="908" t="str">
        <f>IF('Start - jaro'!E23="","","x")</f>
        <v/>
      </c>
    </row>
    <row r="50" spans="1:1" ht="12.75" customHeight="1" x14ac:dyDescent="0.25">
      <c r="A50" s="908"/>
    </row>
    <row r="51" spans="1:1" ht="12.75" customHeight="1" x14ac:dyDescent="0.25">
      <c r="A51" s="908" t="str">
        <f>IF('Start - jaro'!E24="","","x")</f>
        <v/>
      </c>
    </row>
    <row r="52" spans="1:1" ht="12.75" customHeight="1" x14ac:dyDescent="0.25">
      <c r="A52" s="908"/>
    </row>
    <row r="53" spans="1:1" ht="12.75" customHeight="1" x14ac:dyDescent="0.25">
      <c r="A53" s="908" t="str">
        <f>IF('Start - jaro'!E25="","","x")</f>
        <v/>
      </c>
    </row>
    <row r="54" spans="1:1" ht="13.5" customHeight="1" x14ac:dyDescent="0.25">
      <c r="A54" s="908"/>
    </row>
    <row r="55" spans="1:1" ht="12.75" customHeight="1" x14ac:dyDescent="0.25">
      <c r="A55" s="908" t="str">
        <f>IF('Start - jaro'!E26="","","x")</f>
        <v/>
      </c>
    </row>
    <row r="56" spans="1:1" ht="12.75" customHeight="1" x14ac:dyDescent="0.25">
      <c r="A56" s="908"/>
    </row>
    <row r="57" spans="1:1" ht="12.75" customHeight="1" x14ac:dyDescent="0.25">
      <c r="A57" s="908" t="str">
        <f>IF('Start - jaro'!E27="","","x")</f>
        <v/>
      </c>
    </row>
    <row r="58" spans="1:1" ht="12.75" customHeight="1" x14ac:dyDescent="0.25">
      <c r="A58" s="908"/>
    </row>
    <row r="59" spans="1:1" ht="12.75" customHeight="1" x14ac:dyDescent="0.25">
      <c r="A59" s="908" t="str">
        <f>IF('Start - jaro'!E28="","","x")</f>
        <v/>
      </c>
    </row>
    <row r="60" spans="1:1" ht="12.75" customHeight="1" x14ac:dyDescent="0.25">
      <c r="A60" s="908"/>
    </row>
    <row r="61" spans="1:1" ht="12.75" customHeight="1" x14ac:dyDescent="0.25">
      <c r="A61" s="908" t="str">
        <f>IF('Start - jaro'!E29="","","x")</f>
        <v/>
      </c>
    </row>
    <row r="62" spans="1:1" ht="12.75" customHeight="1" x14ac:dyDescent="0.25">
      <c r="A62" s="908"/>
    </row>
    <row r="63" spans="1:1" ht="12.75" customHeight="1" x14ac:dyDescent="0.25">
      <c r="A63" s="908" t="str">
        <f>IF('Start - jaro'!E30="","","x")</f>
        <v/>
      </c>
    </row>
    <row r="64" spans="1:1" ht="12.75" customHeight="1" x14ac:dyDescent="0.25">
      <c r="A64" s="908"/>
    </row>
    <row r="65" spans="1:22" ht="12.75" customHeight="1" x14ac:dyDescent="0.25">
      <c r="A65" s="908" t="str">
        <f>IF('Start - jaro'!I6="","","x")</f>
        <v/>
      </c>
    </row>
    <row r="66" spans="1:22" ht="12.75" customHeight="1" x14ac:dyDescent="0.25">
      <c r="A66" s="908"/>
    </row>
    <row r="67" spans="1:22" ht="12.75" customHeight="1" x14ac:dyDescent="0.25">
      <c r="A67" s="908" t="str">
        <f>IF('Start - jaro'!I7="","","x")</f>
        <v/>
      </c>
    </row>
    <row r="68" spans="1:22" ht="12.75" customHeight="1" x14ac:dyDescent="0.25">
      <c r="A68" s="908"/>
    </row>
    <row r="69" spans="1:22" ht="12.75" customHeight="1" x14ac:dyDescent="0.25">
      <c r="A69" s="908" t="str">
        <f>IF('Start - jaro'!I8="","","x")</f>
        <v/>
      </c>
    </row>
    <row r="70" spans="1:22" ht="12.75" customHeight="1" x14ac:dyDescent="0.25">
      <c r="A70" s="908"/>
    </row>
    <row r="71" spans="1:22" s="125" customFormat="1" ht="25.5" x14ac:dyDescent="0.35">
      <c r="B71" s="8"/>
      <c r="C71" s="8"/>
      <c r="D71" s="127"/>
      <c r="E71" s="8"/>
      <c r="F71" s="127"/>
      <c r="G71" s="8"/>
      <c r="H71" s="127"/>
      <c r="I71" s="8"/>
      <c r="J71" s="8"/>
      <c r="K71" s="127"/>
      <c r="L71" s="8"/>
      <c r="M71" s="8"/>
      <c r="N71" s="127"/>
      <c r="O71" s="8"/>
      <c r="P71" s="8"/>
      <c r="Q71" s="127"/>
      <c r="R71" s="127"/>
      <c r="S71" s="127"/>
      <c r="T71" s="122"/>
      <c r="U71" s="127"/>
      <c r="V71" s="122"/>
    </row>
    <row r="72" spans="1:22" s="513" customFormat="1" ht="12.75" customHeight="1" x14ac:dyDescent="0.35">
      <c r="B72" s="8"/>
      <c r="C72" s="8"/>
      <c r="D72" s="127"/>
      <c r="E72" s="8"/>
      <c r="F72" s="127"/>
      <c r="G72" s="8"/>
      <c r="H72" s="127"/>
      <c r="I72" s="8"/>
      <c r="J72" s="8"/>
      <c r="K72" s="127"/>
      <c r="L72" s="8"/>
      <c r="M72" s="8"/>
      <c r="N72" s="127"/>
      <c r="O72" s="8"/>
      <c r="P72" s="8"/>
      <c r="Q72" s="127"/>
      <c r="R72" s="127"/>
      <c r="S72" s="127"/>
      <c r="T72" s="122"/>
      <c r="U72" s="127"/>
      <c r="V72" s="122"/>
    </row>
    <row r="73" spans="1:22" s="512" customFormat="1" x14ac:dyDescent="0.25">
      <c r="A73" s="511"/>
      <c r="B73" s="8"/>
      <c r="C73" s="8"/>
      <c r="D73" s="127"/>
      <c r="E73" s="8"/>
      <c r="F73" s="127"/>
      <c r="G73" s="8"/>
      <c r="H73" s="127"/>
      <c r="I73" s="8"/>
      <c r="J73" s="8"/>
      <c r="K73" s="127"/>
      <c r="L73" s="8"/>
      <c r="M73" s="8"/>
      <c r="N73" s="127"/>
      <c r="O73" s="8"/>
      <c r="P73" s="8"/>
      <c r="Q73" s="127"/>
      <c r="R73" s="127"/>
      <c r="S73" s="127"/>
      <c r="T73" s="122"/>
      <c r="U73" s="127"/>
      <c r="V73" s="122"/>
    </row>
    <row r="74" spans="1:22" ht="15" customHeight="1" x14ac:dyDescent="0.25">
      <c r="A74" s="11"/>
    </row>
    <row r="75" spans="1:22" s="124" customFormat="1" ht="84" customHeight="1" x14ac:dyDescent="0.25">
      <c r="A75" s="123"/>
      <c r="B75" s="8"/>
      <c r="C75" s="8"/>
      <c r="D75" s="127"/>
      <c r="E75" s="8"/>
      <c r="F75" s="127"/>
      <c r="G75" s="8"/>
      <c r="H75" s="127"/>
      <c r="I75" s="8"/>
      <c r="J75" s="8"/>
      <c r="K75" s="127"/>
      <c r="L75" s="8"/>
      <c r="M75" s="8"/>
      <c r="N75" s="127"/>
      <c r="O75" s="8"/>
      <c r="P75" s="8"/>
      <c r="Q75" s="127"/>
      <c r="R75" s="127"/>
      <c r="S75" s="127"/>
      <c r="T75" s="122"/>
      <c r="U75" s="127"/>
      <c r="V75" s="122"/>
    </row>
    <row r="76" spans="1:22" s="111" customFormat="1" ht="13.15" customHeight="1" x14ac:dyDescent="0.25">
      <c r="A76" s="128"/>
      <c r="B76" s="8"/>
      <c r="C76" s="8"/>
      <c r="D76" s="127"/>
      <c r="E76" s="8"/>
      <c r="F76" s="127"/>
      <c r="G76" s="8"/>
      <c r="H76" s="127"/>
      <c r="I76" s="8"/>
      <c r="J76" s="8"/>
      <c r="K76" s="127"/>
      <c r="L76" s="8"/>
      <c r="M76" s="8"/>
      <c r="N76" s="127"/>
      <c r="O76" s="8"/>
      <c r="P76" s="8"/>
      <c r="Q76" s="127"/>
      <c r="R76" s="127"/>
      <c r="S76" s="127"/>
      <c r="T76" s="122"/>
      <c r="U76" s="127"/>
      <c r="V76" s="122"/>
    </row>
    <row r="77" spans="1:22" s="111" customFormat="1" ht="13.15" customHeight="1" x14ac:dyDescent="0.25">
      <c r="A77" s="128"/>
      <c r="B77" s="8"/>
      <c r="C77" s="8"/>
      <c r="D77" s="127"/>
      <c r="E77" s="8"/>
      <c r="F77" s="127"/>
      <c r="G77" s="8"/>
      <c r="H77" s="127"/>
      <c r="I77" s="8"/>
      <c r="J77" s="8"/>
      <c r="K77" s="127"/>
      <c r="L77" s="8"/>
      <c r="M77" s="8"/>
      <c r="N77" s="127"/>
      <c r="O77" s="8"/>
      <c r="P77" s="8"/>
      <c r="Q77" s="127"/>
      <c r="R77" s="127"/>
      <c r="S77" s="127"/>
      <c r="T77" s="122"/>
      <c r="U77" s="127"/>
      <c r="V77" s="122"/>
    </row>
    <row r="78" spans="1:22" ht="12.75" customHeight="1" x14ac:dyDescent="0.25">
      <c r="A78" s="908" t="str">
        <f>IF('Start - jaro'!I9="","","x")</f>
        <v/>
      </c>
    </row>
    <row r="79" spans="1:22" ht="12.75" customHeight="1" x14ac:dyDescent="0.25">
      <c r="A79" s="908"/>
    </row>
    <row r="80" spans="1:22" ht="12.75" customHeight="1" x14ac:dyDescent="0.25">
      <c r="A80" s="908" t="str">
        <f>IF('Start - jaro'!I10="","","x")</f>
        <v/>
      </c>
    </row>
    <row r="81" spans="1:1" ht="12.75" customHeight="1" x14ac:dyDescent="0.25">
      <c r="A81" s="908"/>
    </row>
    <row r="82" spans="1:1" ht="12.75" customHeight="1" x14ac:dyDescent="0.25">
      <c r="A82" s="908" t="str">
        <f>IF('Start - jaro'!I11="","","x")</f>
        <v/>
      </c>
    </row>
    <row r="83" spans="1:1" ht="12.75" customHeight="1" x14ac:dyDescent="0.25">
      <c r="A83" s="908"/>
    </row>
    <row r="84" spans="1:1" ht="12.75" customHeight="1" x14ac:dyDescent="0.25">
      <c r="A84" s="908" t="str">
        <f>IF('Start - jaro'!I12="","","x")</f>
        <v/>
      </c>
    </row>
    <row r="85" spans="1:1" ht="13.5" customHeight="1" x14ac:dyDescent="0.25">
      <c r="A85" s="908"/>
    </row>
    <row r="86" spans="1:1" ht="12.75" customHeight="1" x14ac:dyDescent="0.25">
      <c r="A86" s="908" t="str">
        <f>IF('Start - jaro'!I13="","","x")</f>
        <v/>
      </c>
    </row>
    <row r="87" spans="1:1" ht="12.75" customHeight="1" x14ac:dyDescent="0.25">
      <c r="A87" s="908"/>
    </row>
    <row r="88" spans="1:1" ht="12.75" customHeight="1" x14ac:dyDescent="0.25">
      <c r="A88" s="908" t="str">
        <f>IF('Start - jaro'!I14="","","x")</f>
        <v/>
      </c>
    </row>
    <row r="89" spans="1:1" ht="12.75" customHeight="1" x14ac:dyDescent="0.25">
      <c r="A89" s="908"/>
    </row>
    <row r="90" spans="1:1" ht="12.75" customHeight="1" x14ac:dyDescent="0.25">
      <c r="A90" s="908" t="str">
        <f>IF('Start - jaro'!I15="","","x")</f>
        <v/>
      </c>
    </row>
    <row r="91" spans="1:1" ht="12.75" customHeight="1" x14ac:dyDescent="0.25">
      <c r="A91" s="908"/>
    </row>
    <row r="92" spans="1:1" ht="12.75" customHeight="1" x14ac:dyDescent="0.25">
      <c r="A92" s="908" t="str">
        <f>IF('Start - jaro'!I16="","","x")</f>
        <v/>
      </c>
    </row>
    <row r="93" spans="1:1" ht="12.75" customHeight="1" x14ac:dyDescent="0.25">
      <c r="A93" s="908"/>
    </row>
    <row r="94" spans="1:1" ht="12.75" customHeight="1" x14ac:dyDescent="0.25">
      <c r="A94" s="908" t="str">
        <f>IF('Start - jaro'!I17="","","x")</f>
        <v/>
      </c>
    </row>
    <row r="95" spans="1:1" ht="12.75" customHeight="1" x14ac:dyDescent="0.25">
      <c r="A95" s="908"/>
    </row>
    <row r="96" spans="1:1" ht="12.75" customHeight="1" x14ac:dyDescent="0.25">
      <c r="A96" s="908" t="str">
        <f>IF('Start - jaro'!I18="","","x")</f>
        <v/>
      </c>
    </row>
    <row r="97" spans="1:22" ht="12.75" customHeight="1" x14ac:dyDescent="0.25">
      <c r="A97" s="908"/>
    </row>
    <row r="98" spans="1:22" ht="12.75" customHeight="1" x14ac:dyDescent="0.25">
      <c r="A98" s="908" t="str">
        <f>IF('Start - jaro'!I19="","","x")</f>
        <v/>
      </c>
    </row>
    <row r="99" spans="1:22" ht="12.75" customHeight="1" x14ac:dyDescent="0.25">
      <c r="A99" s="908"/>
    </row>
    <row r="100" spans="1:22" ht="12.75" customHeight="1" x14ac:dyDescent="0.25">
      <c r="A100" s="908" t="str">
        <f>IF('Start - jaro'!I20="","","x")</f>
        <v/>
      </c>
    </row>
    <row r="101" spans="1:22" ht="12.75" customHeight="1" x14ac:dyDescent="0.25">
      <c r="A101" s="908"/>
    </row>
    <row r="102" spans="1:22" ht="12.75" customHeight="1" x14ac:dyDescent="0.25">
      <c r="A102" s="908" t="str">
        <f>IF('Start - jaro'!I21="","","x")</f>
        <v/>
      </c>
    </row>
    <row r="103" spans="1:22" ht="12.75" customHeight="1" x14ac:dyDescent="0.25">
      <c r="A103" s="908"/>
    </row>
    <row r="104" spans="1:22" ht="12.75" customHeight="1" x14ac:dyDescent="0.25">
      <c r="A104" s="908" t="str">
        <f>IF('Start - jaro'!I22="","","x")</f>
        <v/>
      </c>
    </row>
    <row r="105" spans="1:22" ht="12.75" customHeight="1" x14ac:dyDescent="0.25">
      <c r="A105" s="908"/>
    </row>
    <row r="106" spans="1:22" s="125" customFormat="1" ht="25.5" x14ac:dyDescent="0.35">
      <c r="B106" s="8"/>
      <c r="C106" s="8"/>
      <c r="D106" s="127"/>
      <c r="E106" s="8"/>
      <c r="F106" s="127"/>
      <c r="G106" s="8"/>
      <c r="H106" s="127"/>
      <c r="I106" s="8"/>
      <c r="J106" s="8"/>
      <c r="K106" s="127"/>
      <c r="L106" s="8"/>
      <c r="M106" s="8"/>
      <c r="N106" s="127"/>
      <c r="O106" s="8"/>
      <c r="P106" s="8"/>
      <c r="Q106" s="127"/>
      <c r="R106" s="127"/>
      <c r="S106" s="127"/>
      <c r="T106" s="122"/>
      <c r="U106" s="127"/>
      <c r="V106" s="122"/>
    </row>
    <row r="107" spans="1:22" s="513" customFormat="1" ht="12.75" customHeight="1" x14ac:dyDescent="0.35">
      <c r="B107" s="8"/>
      <c r="C107" s="8"/>
      <c r="D107" s="127"/>
      <c r="E107" s="8"/>
      <c r="F107" s="127"/>
      <c r="G107" s="8"/>
      <c r="H107" s="127"/>
      <c r="I107" s="8"/>
      <c r="J107" s="8"/>
      <c r="K107" s="127"/>
      <c r="L107" s="8"/>
      <c r="M107" s="8"/>
      <c r="N107" s="127"/>
      <c r="O107" s="8"/>
      <c r="P107" s="8"/>
      <c r="Q107" s="127"/>
      <c r="R107" s="127"/>
      <c r="S107" s="127"/>
      <c r="T107" s="122"/>
      <c r="U107" s="127"/>
      <c r="V107" s="122"/>
    </row>
    <row r="108" spans="1:22" s="512" customFormat="1" x14ac:dyDescent="0.25">
      <c r="A108" s="511"/>
      <c r="B108" s="8"/>
      <c r="C108" s="8"/>
      <c r="D108" s="127"/>
      <c r="E108" s="8"/>
      <c r="F108" s="127"/>
      <c r="G108" s="8"/>
      <c r="H108" s="127"/>
      <c r="I108" s="8"/>
      <c r="J108" s="8"/>
      <c r="K108" s="127"/>
      <c r="L108" s="8"/>
      <c r="M108" s="8"/>
      <c r="N108" s="127"/>
      <c r="O108" s="8"/>
      <c r="P108" s="8"/>
      <c r="Q108" s="127"/>
      <c r="R108" s="127"/>
      <c r="S108" s="127"/>
      <c r="T108" s="122"/>
      <c r="U108" s="127"/>
      <c r="V108" s="122"/>
    </row>
    <row r="109" spans="1:22" ht="15" customHeight="1" x14ac:dyDescent="0.25">
      <c r="A109" s="11"/>
    </row>
    <row r="110" spans="1:22" s="124" customFormat="1" ht="84" customHeight="1" x14ac:dyDescent="0.25">
      <c r="A110" s="123"/>
      <c r="B110" s="8"/>
      <c r="C110" s="8"/>
      <c r="D110" s="127"/>
      <c r="E110" s="8"/>
      <c r="F110" s="127"/>
      <c r="G110" s="8"/>
      <c r="H110" s="127"/>
      <c r="I110" s="8"/>
      <c r="J110" s="8"/>
      <c r="K110" s="127"/>
      <c r="L110" s="8"/>
      <c r="M110" s="8"/>
      <c r="N110" s="127"/>
      <c r="O110" s="8"/>
      <c r="P110" s="8"/>
      <c r="Q110" s="127"/>
      <c r="R110" s="127"/>
      <c r="S110" s="127"/>
      <c r="T110" s="122"/>
      <c r="U110" s="127"/>
      <c r="V110" s="122"/>
    </row>
    <row r="111" spans="1:22" s="111" customFormat="1" ht="13.15" customHeight="1" x14ac:dyDescent="0.25">
      <c r="A111" s="128"/>
      <c r="B111" s="8"/>
      <c r="C111" s="8"/>
      <c r="D111" s="127"/>
      <c r="E111" s="8"/>
      <c r="F111" s="127"/>
      <c r="G111" s="8"/>
      <c r="H111" s="127"/>
      <c r="I111" s="8"/>
      <c r="J111" s="8"/>
      <c r="K111" s="127"/>
      <c r="L111" s="8"/>
      <c r="M111" s="8"/>
      <c r="N111" s="127"/>
      <c r="O111" s="8"/>
      <c r="P111" s="8"/>
      <c r="Q111" s="127"/>
      <c r="R111" s="127"/>
      <c r="S111" s="127"/>
      <c r="T111" s="122"/>
      <c r="U111" s="127"/>
      <c r="V111" s="122"/>
    </row>
    <row r="112" spans="1:22" s="111" customFormat="1" ht="13.15" customHeight="1" x14ac:dyDescent="0.25">
      <c r="A112" s="128"/>
      <c r="B112" s="8"/>
      <c r="C112" s="8"/>
      <c r="D112" s="127"/>
      <c r="E112" s="8"/>
      <c r="F112" s="127"/>
      <c r="G112" s="8"/>
      <c r="H112" s="127"/>
      <c r="I112" s="8"/>
      <c r="J112" s="8"/>
      <c r="K112" s="127"/>
      <c r="L112" s="8"/>
      <c r="M112" s="8"/>
      <c r="N112" s="127"/>
      <c r="O112" s="8"/>
      <c r="P112" s="8"/>
      <c r="Q112" s="127"/>
      <c r="R112" s="127"/>
      <c r="S112" s="127"/>
      <c r="T112" s="122"/>
      <c r="U112" s="127"/>
      <c r="V112" s="122"/>
    </row>
    <row r="113" spans="1:1" ht="12.75" customHeight="1" x14ac:dyDescent="0.25">
      <c r="A113" s="908" t="str">
        <f>IF('Start - jaro'!I23="","","x")</f>
        <v/>
      </c>
    </row>
    <row r="114" spans="1:1" ht="12.75" customHeight="1" x14ac:dyDescent="0.25">
      <c r="A114" s="908"/>
    </row>
    <row r="115" spans="1:1" ht="12.75" customHeight="1" x14ac:dyDescent="0.25">
      <c r="A115" s="908" t="str">
        <f>IF('Start - jaro'!I24="","","x")</f>
        <v/>
      </c>
    </row>
    <row r="116" spans="1:1" ht="13.5" customHeight="1" x14ac:dyDescent="0.25">
      <c r="A116" s="908"/>
    </row>
    <row r="117" spans="1:1" ht="12.75" customHeight="1" x14ac:dyDescent="0.25">
      <c r="A117" s="908" t="str">
        <f>IF('Start - jaro'!I25="","","x")</f>
        <v/>
      </c>
    </row>
    <row r="118" spans="1:1" ht="12.75" customHeight="1" x14ac:dyDescent="0.25">
      <c r="A118" s="908"/>
    </row>
    <row r="119" spans="1:1" ht="12.75" customHeight="1" x14ac:dyDescent="0.25">
      <c r="A119" s="908" t="str">
        <f>IF('Start - jaro'!I26="","","x")</f>
        <v/>
      </c>
    </row>
    <row r="120" spans="1:1" ht="12.75" customHeight="1" x14ac:dyDescent="0.25">
      <c r="A120" s="908"/>
    </row>
    <row r="121" spans="1:1" ht="12.75" customHeight="1" x14ac:dyDescent="0.25">
      <c r="A121" s="908" t="str">
        <f>IF('Start - jaro'!I27="","","x")</f>
        <v/>
      </c>
    </row>
    <row r="122" spans="1:1" ht="12.75" customHeight="1" x14ac:dyDescent="0.25">
      <c r="A122" s="908"/>
    </row>
    <row r="123" spans="1:1" ht="12.75" customHeight="1" x14ac:dyDescent="0.25">
      <c r="A123" s="908" t="str">
        <f>IF('Start - jaro'!I28="","","x")</f>
        <v/>
      </c>
    </row>
    <row r="124" spans="1:1" ht="12.75" customHeight="1" x14ac:dyDescent="0.25">
      <c r="A124" s="908"/>
    </row>
    <row r="125" spans="1:1" ht="12.75" customHeight="1" x14ac:dyDescent="0.25">
      <c r="A125" s="908" t="str">
        <f>IF('Start - jaro'!I29="","","x")</f>
        <v/>
      </c>
    </row>
    <row r="126" spans="1:1" ht="12.75" customHeight="1" x14ac:dyDescent="0.25">
      <c r="A126" s="908"/>
    </row>
    <row r="127" spans="1:1" ht="12.75" customHeight="1" x14ac:dyDescent="0.25">
      <c r="A127" s="908" t="str">
        <f>IF('Start - jaro'!I30="","","x")</f>
        <v/>
      </c>
    </row>
    <row r="128" spans="1:1" ht="12.75" customHeight="1" x14ac:dyDescent="0.25">
      <c r="A128" s="908"/>
    </row>
    <row r="129" spans="1:22" ht="12.75" customHeight="1" x14ac:dyDescent="0.25">
      <c r="A129" s="908" t="str">
        <f>IF('Start - jaro'!M6="","","x")</f>
        <v/>
      </c>
    </row>
    <row r="130" spans="1:22" ht="12.75" customHeight="1" x14ac:dyDescent="0.25">
      <c r="A130" s="908"/>
    </row>
    <row r="131" spans="1:22" ht="12.75" customHeight="1" x14ac:dyDescent="0.25">
      <c r="A131" s="908" t="str">
        <f>IF('Start - jaro'!M7="","","x")</f>
        <v/>
      </c>
    </row>
    <row r="132" spans="1:22" ht="12.75" customHeight="1" x14ac:dyDescent="0.25">
      <c r="A132" s="908"/>
    </row>
    <row r="133" spans="1:22" ht="12.75" customHeight="1" x14ac:dyDescent="0.25">
      <c r="A133" s="908" t="str">
        <f>IF('Start - jaro'!M8="","","x")</f>
        <v/>
      </c>
    </row>
    <row r="134" spans="1:22" ht="12.75" customHeight="1" x14ac:dyDescent="0.25">
      <c r="A134" s="908"/>
    </row>
    <row r="135" spans="1:22" ht="12.75" customHeight="1" x14ac:dyDescent="0.25">
      <c r="A135" s="908" t="str">
        <f>IF('Start - jaro'!M9="","","x")</f>
        <v/>
      </c>
    </row>
    <row r="136" spans="1:22" ht="12.75" customHeight="1" x14ac:dyDescent="0.25">
      <c r="A136" s="908"/>
    </row>
    <row r="137" spans="1:22" ht="12.75" customHeight="1" x14ac:dyDescent="0.25">
      <c r="A137" s="908" t="str">
        <f>IF('Start - jaro'!M10="","","x")</f>
        <v/>
      </c>
    </row>
    <row r="138" spans="1:22" ht="12.75" customHeight="1" x14ac:dyDescent="0.25">
      <c r="A138" s="908"/>
    </row>
    <row r="139" spans="1:22" ht="12.75" customHeight="1" x14ac:dyDescent="0.25">
      <c r="A139" s="908" t="str">
        <f>IF('Start - jaro'!M11="","","x")</f>
        <v/>
      </c>
    </row>
    <row r="140" spans="1:22" ht="13.5" customHeight="1" x14ac:dyDescent="0.25">
      <c r="A140" s="908"/>
    </row>
    <row r="141" spans="1:22" s="125" customFormat="1" ht="25.5" x14ac:dyDescent="0.35">
      <c r="B141" s="8"/>
      <c r="C141" s="8"/>
      <c r="D141" s="127"/>
      <c r="E141" s="8"/>
      <c r="F141" s="127"/>
      <c r="G141" s="8"/>
      <c r="H141" s="127"/>
      <c r="I141" s="8"/>
      <c r="J141" s="8"/>
      <c r="K141" s="127"/>
      <c r="L141" s="8"/>
      <c r="M141" s="8"/>
      <c r="N141" s="127"/>
      <c r="O141" s="8"/>
      <c r="P141" s="8"/>
      <c r="Q141" s="127"/>
      <c r="R141" s="127"/>
      <c r="S141" s="127"/>
      <c r="T141" s="122"/>
      <c r="U141" s="127"/>
      <c r="V141" s="122"/>
    </row>
    <row r="142" spans="1:22" s="513" customFormat="1" ht="12.75" customHeight="1" x14ac:dyDescent="0.35">
      <c r="B142" s="8"/>
      <c r="C142" s="8"/>
      <c r="D142" s="127"/>
      <c r="E142" s="8"/>
      <c r="F142" s="127"/>
      <c r="G142" s="8"/>
      <c r="H142" s="127"/>
      <c r="I142" s="8"/>
      <c r="J142" s="8"/>
      <c r="K142" s="127"/>
      <c r="L142" s="8"/>
      <c r="M142" s="8"/>
      <c r="N142" s="127"/>
      <c r="O142" s="8"/>
      <c r="P142" s="8"/>
      <c r="Q142" s="127"/>
      <c r="R142" s="127"/>
      <c r="S142" s="127"/>
      <c r="T142" s="122"/>
      <c r="U142" s="127"/>
      <c r="V142" s="122"/>
    </row>
    <row r="143" spans="1:22" s="512" customFormat="1" x14ac:dyDescent="0.25">
      <c r="A143" s="511"/>
      <c r="B143" s="8"/>
      <c r="C143" s="8"/>
      <c r="D143" s="127"/>
      <c r="E143" s="8"/>
      <c r="F143" s="127"/>
      <c r="G143" s="8"/>
      <c r="H143" s="127"/>
      <c r="I143" s="8"/>
      <c r="J143" s="8"/>
      <c r="K143" s="127"/>
      <c r="L143" s="8"/>
      <c r="M143" s="8"/>
      <c r="N143" s="127"/>
      <c r="O143" s="8"/>
      <c r="P143" s="8"/>
      <c r="Q143" s="127"/>
      <c r="R143" s="127"/>
      <c r="S143" s="127"/>
      <c r="T143" s="122"/>
      <c r="U143" s="127"/>
      <c r="V143" s="122"/>
    </row>
    <row r="144" spans="1:22" ht="15" customHeight="1" x14ac:dyDescent="0.25">
      <c r="A144" s="11"/>
    </row>
    <row r="145" spans="1:22" s="124" customFormat="1" ht="84" customHeight="1" x14ac:dyDescent="0.25">
      <c r="A145" s="123"/>
      <c r="B145" s="8"/>
      <c r="C145" s="8"/>
      <c r="D145" s="127"/>
      <c r="E145" s="8"/>
      <c r="F145" s="127"/>
      <c r="G145" s="8"/>
      <c r="H145" s="127"/>
      <c r="I145" s="8"/>
      <c r="J145" s="8"/>
      <c r="K145" s="127"/>
      <c r="L145" s="8"/>
      <c r="M145" s="8"/>
      <c r="N145" s="127"/>
      <c r="O145" s="8"/>
      <c r="P145" s="8"/>
      <c r="Q145" s="127"/>
      <c r="R145" s="127"/>
      <c r="S145" s="127"/>
      <c r="T145" s="122"/>
      <c r="U145" s="127"/>
      <c r="V145" s="122"/>
    </row>
    <row r="146" spans="1:22" s="111" customFormat="1" ht="13.15" customHeight="1" x14ac:dyDescent="0.25">
      <c r="A146" s="128"/>
      <c r="B146" s="8"/>
      <c r="C146" s="8"/>
      <c r="D146" s="127"/>
      <c r="E146" s="8"/>
      <c r="F146" s="127"/>
      <c r="G146" s="8"/>
      <c r="H146" s="127"/>
      <c r="I146" s="8"/>
      <c r="J146" s="8"/>
      <c r="K146" s="127"/>
      <c r="L146" s="8"/>
      <c r="M146" s="8"/>
      <c r="N146" s="127"/>
      <c r="O146" s="8"/>
      <c r="P146" s="8"/>
      <c r="Q146" s="127"/>
      <c r="R146" s="127"/>
      <c r="S146" s="127"/>
      <c r="T146" s="122"/>
      <c r="U146" s="127"/>
      <c r="V146" s="122"/>
    </row>
    <row r="147" spans="1:22" s="111" customFormat="1" ht="13.15" customHeight="1" x14ac:dyDescent="0.25">
      <c r="A147" s="128"/>
      <c r="B147" s="8"/>
      <c r="C147" s="8"/>
      <c r="D147" s="127"/>
      <c r="E147" s="8"/>
      <c r="F147" s="127"/>
      <c r="G147" s="8"/>
      <c r="H147" s="127"/>
      <c r="I147" s="8"/>
      <c r="J147" s="8"/>
      <c r="K147" s="127"/>
      <c r="L147" s="8"/>
      <c r="M147" s="8"/>
      <c r="N147" s="127"/>
      <c r="O147" s="8"/>
      <c r="P147" s="8"/>
      <c r="Q147" s="127"/>
      <c r="R147" s="127"/>
      <c r="S147" s="127"/>
      <c r="T147" s="122"/>
      <c r="U147" s="127"/>
      <c r="V147" s="122"/>
    </row>
    <row r="148" spans="1:22" ht="12.75" customHeight="1" x14ac:dyDescent="0.25">
      <c r="A148" s="908" t="str">
        <f>IF('Start - jaro'!M12="","","x")</f>
        <v/>
      </c>
    </row>
    <row r="149" spans="1:22" ht="12.75" customHeight="1" x14ac:dyDescent="0.25">
      <c r="A149" s="908"/>
    </row>
    <row r="150" spans="1:22" ht="12.75" customHeight="1" x14ac:dyDescent="0.25">
      <c r="A150" s="908" t="str">
        <f>IF('Start - jaro'!M13="","","x")</f>
        <v/>
      </c>
    </row>
    <row r="151" spans="1:22" ht="12.75" customHeight="1" x14ac:dyDescent="0.25">
      <c r="A151" s="908"/>
    </row>
    <row r="152" spans="1:22" ht="12.75" customHeight="1" x14ac:dyDescent="0.25">
      <c r="A152" s="908" t="str">
        <f>IF('Start - jaro'!M14="","","x")</f>
        <v/>
      </c>
    </row>
    <row r="153" spans="1:22" ht="12.75" customHeight="1" x14ac:dyDescent="0.25">
      <c r="A153" s="908"/>
    </row>
    <row r="154" spans="1:22" ht="12.75" customHeight="1" x14ac:dyDescent="0.25">
      <c r="A154" s="908" t="str">
        <f>IF('Start - jaro'!M15="","","x")</f>
        <v/>
      </c>
    </row>
    <row r="155" spans="1:22" ht="12.75" customHeight="1" x14ac:dyDescent="0.25">
      <c r="A155" s="908"/>
    </row>
    <row r="156" spans="1:22" ht="12.75" customHeight="1" x14ac:dyDescent="0.25">
      <c r="A156" s="908" t="str">
        <f>IF('Start - jaro'!M16="","","x")</f>
        <v/>
      </c>
    </row>
    <row r="157" spans="1:22" ht="12.75" customHeight="1" x14ac:dyDescent="0.25">
      <c r="A157" s="908"/>
    </row>
    <row r="158" spans="1:22" ht="12.75" customHeight="1" x14ac:dyDescent="0.25">
      <c r="A158" s="908" t="str">
        <f>IF('Start - jaro'!M17="","","x")</f>
        <v/>
      </c>
    </row>
    <row r="159" spans="1:22" ht="12.75" customHeight="1" x14ac:dyDescent="0.25">
      <c r="A159" s="908"/>
    </row>
    <row r="160" spans="1:22" ht="12.75" customHeight="1" x14ac:dyDescent="0.25">
      <c r="A160" s="908" t="str">
        <f>IF('Start - jaro'!M18="","","x")</f>
        <v/>
      </c>
    </row>
    <row r="161" spans="1:22" ht="12.75" customHeight="1" x14ac:dyDescent="0.25">
      <c r="A161" s="908"/>
    </row>
    <row r="162" spans="1:22" ht="12.75" customHeight="1" x14ac:dyDescent="0.25">
      <c r="A162" s="908" t="str">
        <f>IF('Start - jaro'!M19="","","x")</f>
        <v/>
      </c>
    </row>
    <row r="163" spans="1:22" ht="12.75" customHeight="1" x14ac:dyDescent="0.25">
      <c r="A163" s="908"/>
    </row>
    <row r="164" spans="1:22" ht="12.75" customHeight="1" x14ac:dyDescent="0.25">
      <c r="A164" s="908" t="str">
        <f>IF('Start - jaro'!M20="","","x")</f>
        <v/>
      </c>
    </row>
    <row r="165" spans="1:22" ht="12.75" customHeight="1" x14ac:dyDescent="0.25">
      <c r="A165" s="908"/>
    </row>
    <row r="166" spans="1:22" ht="12.75" customHeight="1" x14ac:dyDescent="0.25">
      <c r="A166" s="908" t="str">
        <f>IF('Start - jaro'!M21="","","x")</f>
        <v/>
      </c>
    </row>
    <row r="167" spans="1:22" ht="12.75" customHeight="1" x14ac:dyDescent="0.25">
      <c r="A167" s="908"/>
    </row>
    <row r="168" spans="1:22" ht="12.75" customHeight="1" x14ac:dyDescent="0.25">
      <c r="A168" s="908" t="str">
        <f>IF('Start - jaro'!M22="","","x")</f>
        <v/>
      </c>
    </row>
    <row r="169" spans="1:22" ht="12.75" customHeight="1" x14ac:dyDescent="0.25">
      <c r="A169" s="908"/>
    </row>
    <row r="170" spans="1:22" ht="12.75" customHeight="1" x14ac:dyDescent="0.25">
      <c r="A170" s="908" t="str">
        <f>IF('Start - jaro'!M23="","","x")</f>
        <v/>
      </c>
    </row>
    <row r="171" spans="1:22" ht="13.5" customHeight="1" x14ac:dyDescent="0.25">
      <c r="A171" s="908"/>
    </row>
    <row r="172" spans="1:22" ht="12.75" customHeight="1" x14ac:dyDescent="0.25">
      <c r="A172" s="908" t="str">
        <f>IF('Start - jaro'!M24="","","x")</f>
        <v/>
      </c>
    </row>
    <row r="173" spans="1:22" ht="12.75" customHeight="1" x14ac:dyDescent="0.25">
      <c r="A173" s="908"/>
    </row>
    <row r="174" spans="1:22" ht="12.75" customHeight="1" x14ac:dyDescent="0.25">
      <c r="A174" s="908" t="str">
        <f>IF('Start - jaro'!M25="","","x")</f>
        <v/>
      </c>
    </row>
    <row r="175" spans="1:22" ht="12.75" customHeight="1" x14ac:dyDescent="0.25">
      <c r="A175" s="908"/>
    </row>
    <row r="176" spans="1:22" s="125" customFormat="1" ht="25.5" x14ac:dyDescent="0.35">
      <c r="B176" s="8"/>
      <c r="C176" s="8"/>
      <c r="D176" s="127"/>
      <c r="E176" s="8"/>
      <c r="F176" s="127"/>
      <c r="G176" s="8"/>
      <c r="H176" s="127"/>
      <c r="I176" s="8"/>
      <c r="J176" s="8"/>
      <c r="K176" s="127"/>
      <c r="L176" s="8"/>
      <c r="M176" s="8"/>
      <c r="N176" s="127"/>
      <c r="O176" s="8"/>
      <c r="P176" s="8"/>
      <c r="Q176" s="127"/>
      <c r="R176" s="127"/>
      <c r="S176" s="127"/>
      <c r="T176" s="122"/>
      <c r="U176" s="127"/>
      <c r="V176" s="122"/>
    </row>
    <row r="177" spans="1:22" s="513" customFormat="1" ht="12.75" customHeight="1" x14ac:dyDescent="0.35">
      <c r="B177" s="8"/>
      <c r="C177" s="8"/>
      <c r="D177" s="127"/>
      <c r="E177" s="8"/>
      <c r="F177" s="127"/>
      <c r="G177" s="8"/>
      <c r="H177" s="127"/>
      <c r="I177" s="8"/>
      <c r="J177" s="8"/>
      <c r="K177" s="127"/>
      <c r="L177" s="8"/>
      <c r="M177" s="8"/>
      <c r="N177" s="127"/>
      <c r="O177" s="8"/>
      <c r="P177" s="8"/>
      <c r="Q177" s="127"/>
      <c r="R177" s="127"/>
      <c r="S177" s="127"/>
      <c r="T177" s="122"/>
      <c r="U177" s="127"/>
      <c r="V177" s="122"/>
    </row>
    <row r="178" spans="1:22" s="512" customFormat="1" x14ac:dyDescent="0.25">
      <c r="A178" s="511"/>
      <c r="B178" s="8"/>
      <c r="C178" s="8"/>
      <c r="D178" s="127"/>
      <c r="E178" s="8"/>
      <c r="F178" s="127"/>
      <c r="G178" s="8"/>
      <c r="H178" s="127"/>
      <c r="I178" s="8"/>
      <c r="J178" s="8"/>
      <c r="K178" s="127"/>
      <c r="L178" s="8"/>
      <c r="M178" s="8"/>
      <c r="N178" s="127"/>
      <c r="O178" s="8"/>
      <c r="P178" s="8"/>
      <c r="Q178" s="127"/>
      <c r="R178" s="127"/>
      <c r="S178" s="127"/>
      <c r="T178" s="122"/>
      <c r="U178" s="127"/>
      <c r="V178" s="122"/>
    </row>
    <row r="179" spans="1:22" ht="15" customHeight="1" x14ac:dyDescent="0.25">
      <c r="A179" s="11"/>
    </row>
    <row r="180" spans="1:22" s="124" customFormat="1" ht="84" customHeight="1" x14ac:dyDescent="0.25">
      <c r="A180" s="123"/>
      <c r="B180" s="8"/>
      <c r="C180" s="8"/>
      <c r="D180" s="127"/>
      <c r="E180" s="8"/>
      <c r="F180" s="127"/>
      <c r="G180" s="8"/>
      <c r="H180" s="127"/>
      <c r="I180" s="8"/>
      <c r="J180" s="8"/>
      <c r="K180" s="127"/>
      <c r="L180" s="8"/>
      <c r="M180" s="8"/>
      <c r="N180" s="127"/>
      <c r="O180" s="8"/>
      <c r="P180" s="8"/>
      <c r="Q180" s="127"/>
      <c r="R180" s="127"/>
      <c r="S180" s="127"/>
      <c r="T180" s="122"/>
      <c r="U180" s="127"/>
      <c r="V180" s="122"/>
    </row>
    <row r="181" spans="1:22" s="111" customFormat="1" ht="13.15" customHeight="1" x14ac:dyDescent="0.25">
      <c r="A181" s="128"/>
      <c r="B181" s="8"/>
      <c r="C181" s="8"/>
      <c r="D181" s="127"/>
      <c r="E181" s="8"/>
      <c r="F181" s="127"/>
      <c r="G181" s="8"/>
      <c r="H181" s="127"/>
      <c r="I181" s="8"/>
      <c r="J181" s="8"/>
      <c r="K181" s="127"/>
      <c r="L181" s="8"/>
      <c r="M181" s="8"/>
      <c r="N181" s="127"/>
      <c r="O181" s="8"/>
      <c r="P181" s="8"/>
      <c r="Q181" s="127"/>
      <c r="R181" s="127"/>
      <c r="S181" s="127"/>
      <c r="T181" s="122"/>
      <c r="U181" s="127"/>
      <c r="V181" s="122"/>
    </row>
    <row r="182" spans="1:22" s="111" customFormat="1" ht="13.15" customHeight="1" x14ac:dyDescent="0.25">
      <c r="A182" s="128"/>
      <c r="B182" s="8"/>
      <c r="C182" s="8"/>
      <c r="D182" s="127"/>
      <c r="E182" s="8"/>
      <c r="F182" s="127"/>
      <c r="G182" s="8"/>
      <c r="H182" s="127"/>
      <c r="I182" s="8"/>
      <c r="J182" s="8"/>
      <c r="K182" s="127"/>
      <c r="L182" s="8"/>
      <c r="M182" s="8"/>
      <c r="N182" s="127"/>
      <c r="O182" s="8"/>
      <c r="P182" s="8"/>
      <c r="Q182" s="127"/>
      <c r="R182" s="127"/>
      <c r="S182" s="127"/>
      <c r="T182" s="122"/>
      <c r="U182" s="127"/>
      <c r="V182" s="122"/>
    </row>
    <row r="183" spans="1:22" ht="12.75" customHeight="1" x14ac:dyDescent="0.25">
      <c r="A183" s="908" t="str">
        <f>IF('Start - jaro'!M26="","","x")</f>
        <v/>
      </c>
    </row>
    <row r="184" spans="1:22" ht="12.75" customHeight="1" x14ac:dyDescent="0.25">
      <c r="A184" s="908"/>
    </row>
    <row r="185" spans="1:22" ht="12.75" customHeight="1" x14ac:dyDescent="0.25">
      <c r="A185" s="908" t="str">
        <f>IF('Start - jaro'!M27="","","x")</f>
        <v/>
      </c>
    </row>
    <row r="186" spans="1:22" ht="12.75" customHeight="1" x14ac:dyDescent="0.25">
      <c r="A186" s="908"/>
    </row>
    <row r="187" spans="1:22" ht="12.75" customHeight="1" x14ac:dyDescent="0.25">
      <c r="A187" s="908" t="str">
        <f>IF('Start - jaro'!M28="","","x")</f>
        <v/>
      </c>
    </row>
    <row r="188" spans="1:22" ht="12.75" customHeight="1" x14ac:dyDescent="0.25">
      <c r="A188" s="908"/>
    </row>
    <row r="189" spans="1:22" ht="12.75" customHeight="1" x14ac:dyDescent="0.25">
      <c r="A189" s="908" t="str">
        <f>IF('Start - jaro'!M29="","","x")</f>
        <v/>
      </c>
    </row>
    <row r="190" spans="1:22" ht="12.75" customHeight="1" x14ac:dyDescent="0.25">
      <c r="A190" s="908"/>
    </row>
    <row r="191" spans="1:22" ht="12.75" customHeight="1" x14ac:dyDescent="0.25">
      <c r="A191" s="908" t="str">
        <f>IF('Start - jaro'!M30="","","x")</f>
        <v/>
      </c>
    </row>
    <row r="192" spans="1:22" ht="12.75" customHeight="1" x14ac:dyDescent="0.25">
      <c r="A192" s="908"/>
    </row>
    <row r="193" spans="1:1" ht="12.75" customHeight="1" x14ac:dyDescent="0.25">
      <c r="A193" s="908" t="str">
        <f>IF('Start - jaro'!Q6="","","x")</f>
        <v/>
      </c>
    </row>
    <row r="194" spans="1:1" ht="12.75" customHeight="1" x14ac:dyDescent="0.25">
      <c r="A194" s="908"/>
    </row>
    <row r="195" spans="1:1" ht="12.75" customHeight="1" x14ac:dyDescent="0.25">
      <c r="A195" s="908" t="str">
        <f>IF('Start - jaro'!Q7="","","x")</f>
        <v/>
      </c>
    </row>
    <row r="196" spans="1:1" ht="12.75" customHeight="1" x14ac:dyDescent="0.25">
      <c r="A196" s="908"/>
    </row>
    <row r="197" spans="1:1" ht="12.75" customHeight="1" x14ac:dyDescent="0.25">
      <c r="A197" s="908" t="str">
        <f>IF('Start - jaro'!Q8="","","x")</f>
        <v/>
      </c>
    </row>
    <row r="198" spans="1:1" ht="12.75" customHeight="1" x14ac:dyDescent="0.25">
      <c r="A198" s="908"/>
    </row>
    <row r="199" spans="1:1" ht="12.75" customHeight="1" x14ac:dyDescent="0.25">
      <c r="A199" s="908" t="str">
        <f>IF('Start - jaro'!Q9="","","x")</f>
        <v/>
      </c>
    </row>
    <row r="200" spans="1:1" ht="12.75" customHeight="1" x14ac:dyDescent="0.25">
      <c r="A200" s="908"/>
    </row>
    <row r="201" spans="1:1" ht="12.75" customHeight="1" x14ac:dyDescent="0.25">
      <c r="A201" s="908" t="str">
        <f>IF('Start - jaro'!Q10="","","x")</f>
        <v/>
      </c>
    </row>
    <row r="202" spans="1:1" ht="13.5" customHeight="1" x14ac:dyDescent="0.25">
      <c r="A202" s="908"/>
    </row>
    <row r="203" spans="1:1" ht="12.75" customHeight="1" x14ac:dyDescent="0.25">
      <c r="A203" s="908" t="str">
        <f>IF('Start - jaro'!Q11="","","x")</f>
        <v/>
      </c>
    </row>
    <row r="204" spans="1:1" ht="12.75" customHeight="1" x14ac:dyDescent="0.25">
      <c r="A204" s="908"/>
    </row>
    <row r="205" spans="1:1" ht="12.75" customHeight="1" x14ac:dyDescent="0.25">
      <c r="A205" s="908" t="str">
        <f>IF('Start - jaro'!Q12="","","x")</f>
        <v/>
      </c>
    </row>
    <row r="206" spans="1:1" ht="12.75" customHeight="1" x14ac:dyDescent="0.25">
      <c r="A206" s="908"/>
    </row>
    <row r="207" spans="1:1" ht="12.75" customHeight="1" x14ac:dyDescent="0.25">
      <c r="A207" s="908" t="str">
        <f>IF('Start - jaro'!Q13="","","x")</f>
        <v/>
      </c>
    </row>
    <row r="208" spans="1:1" ht="12.75" customHeight="1" x14ac:dyDescent="0.25">
      <c r="A208" s="908"/>
    </row>
    <row r="209" spans="1:22" ht="12.75" customHeight="1" x14ac:dyDescent="0.25">
      <c r="A209" s="908" t="str">
        <f>IF('Start - jaro'!Q14="","","x")</f>
        <v/>
      </c>
    </row>
    <row r="210" spans="1:22" ht="12.75" customHeight="1" x14ac:dyDescent="0.25">
      <c r="A210" s="908"/>
    </row>
    <row r="211" spans="1:22" s="125" customFormat="1" ht="25.5" x14ac:dyDescent="0.35">
      <c r="B211" s="8"/>
      <c r="C211" s="8"/>
      <c r="D211" s="127"/>
      <c r="E211" s="8"/>
      <c r="F211" s="127"/>
      <c r="G211" s="8"/>
      <c r="H211" s="127"/>
      <c r="I211" s="8"/>
      <c r="J211" s="8"/>
      <c r="K211" s="127"/>
      <c r="L211" s="8"/>
      <c r="M211" s="8"/>
      <c r="N211" s="127"/>
      <c r="O211" s="8"/>
      <c r="P211" s="8"/>
      <c r="Q211" s="127"/>
      <c r="R211" s="127"/>
      <c r="S211" s="127"/>
      <c r="T211" s="122"/>
      <c r="U211" s="127"/>
      <c r="V211" s="122"/>
    </row>
    <row r="212" spans="1:22" s="513" customFormat="1" ht="12.75" customHeight="1" x14ac:dyDescent="0.35">
      <c r="B212" s="8"/>
      <c r="C212" s="8"/>
      <c r="D212" s="127"/>
      <c r="E212" s="8"/>
      <c r="F212" s="127"/>
      <c r="G212" s="8"/>
      <c r="H212" s="127"/>
      <c r="I212" s="8"/>
      <c r="J212" s="8"/>
      <c r="K212" s="127"/>
      <c r="L212" s="8"/>
      <c r="M212" s="8"/>
      <c r="N212" s="127"/>
      <c r="O212" s="8"/>
      <c r="P212" s="8"/>
      <c r="Q212" s="127"/>
      <c r="R212" s="127"/>
      <c r="S212" s="127"/>
      <c r="T212" s="122"/>
      <c r="U212" s="127"/>
      <c r="V212" s="122"/>
    </row>
    <row r="213" spans="1:22" s="512" customFormat="1" x14ac:dyDescent="0.25">
      <c r="A213" s="511"/>
      <c r="B213" s="8"/>
      <c r="C213" s="8"/>
      <c r="D213" s="127"/>
      <c r="E213" s="8"/>
      <c r="F213" s="127"/>
      <c r="G213" s="8"/>
      <c r="H213" s="127"/>
      <c r="I213" s="8"/>
      <c r="J213" s="8"/>
      <c r="K213" s="127"/>
      <c r="L213" s="8"/>
      <c r="M213" s="8"/>
      <c r="N213" s="127"/>
      <c r="O213" s="8"/>
      <c r="P213" s="8"/>
      <c r="Q213" s="127"/>
      <c r="R213" s="127"/>
      <c r="S213" s="127"/>
      <c r="T213" s="122"/>
      <c r="U213" s="127"/>
      <c r="V213" s="122"/>
    </row>
    <row r="214" spans="1:22" ht="15" customHeight="1" x14ac:dyDescent="0.25">
      <c r="A214" s="11"/>
    </row>
    <row r="215" spans="1:22" s="124" customFormat="1" ht="84" customHeight="1" x14ac:dyDescent="0.25">
      <c r="A215" s="123"/>
      <c r="B215" s="8"/>
      <c r="C215" s="8"/>
      <c r="D215" s="127"/>
      <c r="E215" s="8"/>
      <c r="F215" s="127"/>
      <c r="G215" s="8"/>
      <c r="H215" s="127"/>
      <c r="I215" s="8"/>
      <c r="J215" s="8"/>
      <c r="K215" s="127"/>
      <c r="L215" s="8"/>
      <c r="M215" s="8"/>
      <c r="N215" s="127"/>
      <c r="O215" s="8"/>
      <c r="P215" s="8"/>
      <c r="Q215" s="127"/>
      <c r="R215" s="127"/>
      <c r="S215" s="127"/>
      <c r="T215" s="122"/>
      <c r="U215" s="127"/>
      <c r="V215" s="122"/>
    </row>
    <row r="216" spans="1:22" s="111" customFormat="1" ht="13.15" customHeight="1" x14ac:dyDescent="0.25">
      <c r="A216" s="128"/>
      <c r="B216" s="8"/>
      <c r="C216" s="8"/>
      <c r="D216" s="127"/>
      <c r="E216" s="8"/>
      <c r="F216" s="127"/>
      <c r="G216" s="8"/>
      <c r="H216" s="127"/>
      <c r="I216" s="8"/>
      <c r="J216" s="8"/>
      <c r="K216" s="127"/>
      <c r="L216" s="8"/>
      <c r="M216" s="8"/>
      <c r="N216" s="127"/>
      <c r="O216" s="8"/>
      <c r="P216" s="8"/>
      <c r="Q216" s="127"/>
      <c r="R216" s="127"/>
      <c r="S216" s="127"/>
      <c r="T216" s="122"/>
      <c r="U216" s="127"/>
      <c r="V216" s="122"/>
    </row>
    <row r="217" spans="1:22" s="111" customFormat="1" ht="13.15" customHeight="1" x14ac:dyDescent="0.25">
      <c r="A217" s="128"/>
      <c r="B217" s="8"/>
      <c r="C217" s="8"/>
      <c r="D217" s="127"/>
      <c r="E217" s="8"/>
      <c r="F217" s="127"/>
      <c r="G217" s="8"/>
      <c r="H217" s="127"/>
      <c r="I217" s="8"/>
      <c r="J217" s="8"/>
      <c r="K217" s="127"/>
      <c r="L217" s="8"/>
      <c r="M217" s="8"/>
      <c r="N217" s="127"/>
      <c r="O217" s="8"/>
      <c r="P217" s="8"/>
      <c r="Q217" s="127"/>
      <c r="R217" s="127"/>
      <c r="S217" s="127"/>
      <c r="T217" s="122"/>
      <c r="U217" s="127"/>
      <c r="V217" s="122"/>
    </row>
    <row r="218" spans="1:22" ht="12.75" customHeight="1" x14ac:dyDescent="0.25">
      <c r="A218" s="908" t="str">
        <f>IF('Start - jaro'!Q15="","","x")</f>
        <v/>
      </c>
    </row>
    <row r="219" spans="1:22" ht="12.75" customHeight="1" x14ac:dyDescent="0.25">
      <c r="A219" s="908"/>
    </row>
    <row r="220" spans="1:22" ht="12.75" customHeight="1" x14ac:dyDescent="0.25">
      <c r="A220" s="908" t="str">
        <f>IF('Start - jaro'!Q16="","","x")</f>
        <v/>
      </c>
    </row>
    <row r="221" spans="1:22" ht="12.75" customHeight="1" x14ac:dyDescent="0.25">
      <c r="A221" s="908"/>
    </row>
    <row r="222" spans="1:22" ht="12.75" customHeight="1" x14ac:dyDescent="0.25">
      <c r="A222" s="908" t="str">
        <f>IF('Start - jaro'!Q17="","","x")</f>
        <v/>
      </c>
    </row>
    <row r="223" spans="1:22" ht="12.75" customHeight="1" x14ac:dyDescent="0.25">
      <c r="A223" s="908"/>
    </row>
    <row r="224" spans="1:22" ht="12.75" customHeight="1" x14ac:dyDescent="0.25">
      <c r="A224" s="908" t="str">
        <f>IF('Start - jaro'!Q18="","","x")</f>
        <v/>
      </c>
    </row>
    <row r="225" spans="1:1" ht="12.75" customHeight="1" x14ac:dyDescent="0.25">
      <c r="A225" s="908"/>
    </row>
    <row r="226" spans="1:1" ht="12.75" customHeight="1" x14ac:dyDescent="0.25">
      <c r="A226" s="908" t="str">
        <f>IF('Start - jaro'!Q19="","","x")</f>
        <v/>
      </c>
    </row>
    <row r="227" spans="1:1" ht="12.75" customHeight="1" x14ac:dyDescent="0.25">
      <c r="A227" s="908"/>
    </row>
    <row r="228" spans="1:1" ht="12.75" customHeight="1" x14ac:dyDescent="0.25">
      <c r="A228" s="908" t="str">
        <f>IF('Start - jaro'!Q20="","","x")</f>
        <v/>
      </c>
    </row>
    <row r="229" spans="1:1" ht="12.75" customHeight="1" x14ac:dyDescent="0.25">
      <c r="A229" s="908"/>
    </row>
    <row r="230" spans="1:1" ht="12.75" customHeight="1" x14ac:dyDescent="0.25">
      <c r="A230" s="908" t="str">
        <f>IF('Start - jaro'!Q21="","","x")</f>
        <v/>
      </c>
    </row>
    <row r="231" spans="1:1" ht="12.75" customHeight="1" x14ac:dyDescent="0.25">
      <c r="A231" s="908"/>
    </row>
    <row r="232" spans="1:1" ht="12.75" customHeight="1" x14ac:dyDescent="0.25">
      <c r="A232" s="908" t="str">
        <f>IF('Start - jaro'!Q22="","","x")</f>
        <v/>
      </c>
    </row>
    <row r="233" spans="1:1" ht="13.5" customHeight="1" x14ac:dyDescent="0.25">
      <c r="A233" s="908"/>
    </row>
    <row r="234" spans="1:1" ht="12.75" customHeight="1" x14ac:dyDescent="0.25">
      <c r="A234" s="908" t="str">
        <f>IF('Start - jaro'!Q23="","","x")</f>
        <v/>
      </c>
    </row>
    <row r="235" spans="1:1" ht="12.75" customHeight="1" x14ac:dyDescent="0.25">
      <c r="A235" s="908"/>
    </row>
    <row r="236" spans="1:1" ht="12.75" customHeight="1" x14ac:dyDescent="0.25">
      <c r="A236" s="908" t="str">
        <f>IF('Start - jaro'!Q24="","","x")</f>
        <v/>
      </c>
    </row>
    <row r="237" spans="1:1" ht="12.75" customHeight="1" x14ac:dyDescent="0.25">
      <c r="A237" s="908"/>
    </row>
    <row r="238" spans="1:1" ht="12.75" customHeight="1" x14ac:dyDescent="0.25">
      <c r="A238" s="908" t="str">
        <f>IF('Start - jaro'!Q25="","","x")</f>
        <v/>
      </c>
    </row>
    <row r="239" spans="1:1" ht="12.75" customHeight="1" x14ac:dyDescent="0.25">
      <c r="A239" s="908"/>
    </row>
    <row r="240" spans="1:1" ht="12.75" customHeight="1" x14ac:dyDescent="0.25">
      <c r="A240" s="908" t="str">
        <f>IF('Start - jaro'!Q26="","","x")</f>
        <v/>
      </c>
    </row>
    <row r="241" spans="1:22" ht="12.75" customHeight="1" x14ac:dyDescent="0.25">
      <c r="A241" s="908"/>
    </row>
    <row r="242" spans="1:22" ht="12.75" customHeight="1" x14ac:dyDescent="0.25">
      <c r="A242" s="908" t="str">
        <f>IF('Start - jaro'!Q27="","","x")</f>
        <v/>
      </c>
    </row>
    <row r="243" spans="1:22" ht="12.75" customHeight="1" x14ac:dyDescent="0.25">
      <c r="A243" s="908"/>
    </row>
    <row r="244" spans="1:22" ht="12.75" customHeight="1" x14ac:dyDescent="0.25">
      <c r="A244" s="908" t="str">
        <f>IF('Start - jaro'!Q28="","","x")</f>
        <v/>
      </c>
    </row>
    <row r="245" spans="1:22" ht="12.75" customHeight="1" x14ac:dyDescent="0.25">
      <c r="A245" s="908"/>
    </row>
    <row r="246" spans="1:22" s="125" customFormat="1" ht="25.5" x14ac:dyDescent="0.35">
      <c r="B246" s="8"/>
      <c r="C246" s="8"/>
      <c r="D246" s="127"/>
      <c r="E246" s="8"/>
      <c r="F246" s="127"/>
      <c r="G246" s="8"/>
      <c r="H246" s="127"/>
      <c r="I246" s="8"/>
      <c r="J246" s="8"/>
      <c r="K246" s="127"/>
      <c r="L246" s="8"/>
      <c r="M246" s="8"/>
      <c r="N246" s="127"/>
      <c r="O246" s="8"/>
      <c r="P246" s="8"/>
      <c r="Q246" s="127"/>
      <c r="R246" s="127"/>
      <c r="S246" s="127"/>
      <c r="T246" s="122"/>
      <c r="U246" s="127"/>
      <c r="V246" s="122"/>
    </row>
    <row r="247" spans="1:22" s="513" customFormat="1" ht="12.75" customHeight="1" x14ac:dyDescent="0.35">
      <c r="B247" s="8"/>
      <c r="C247" s="8"/>
      <c r="D247" s="127"/>
      <c r="E247" s="8"/>
      <c r="F247" s="127"/>
      <c r="G247" s="8"/>
      <c r="H247" s="127"/>
      <c r="I247" s="8"/>
      <c r="J247" s="8"/>
      <c r="K247" s="127"/>
      <c r="L247" s="8"/>
      <c r="M247" s="8"/>
      <c r="N247" s="127"/>
      <c r="O247" s="8"/>
      <c r="P247" s="8"/>
      <c r="Q247" s="127"/>
      <c r="R247" s="127"/>
      <c r="S247" s="127"/>
      <c r="T247" s="122"/>
      <c r="U247" s="127"/>
      <c r="V247" s="122"/>
    </row>
    <row r="248" spans="1:22" s="512" customFormat="1" x14ac:dyDescent="0.25">
      <c r="A248" s="511"/>
      <c r="B248" s="8"/>
      <c r="C248" s="8"/>
      <c r="D248" s="127"/>
      <c r="E248" s="8"/>
      <c r="F248" s="127"/>
      <c r="G248" s="8"/>
      <c r="H248" s="127"/>
      <c r="I248" s="8"/>
      <c r="J248" s="8"/>
      <c r="K248" s="127"/>
      <c r="L248" s="8"/>
      <c r="M248" s="8"/>
      <c r="N248" s="127"/>
      <c r="O248" s="8"/>
      <c r="P248" s="8"/>
      <c r="Q248" s="127"/>
      <c r="R248" s="127"/>
      <c r="S248" s="127"/>
      <c r="T248" s="122"/>
      <c r="U248" s="127"/>
      <c r="V248" s="122"/>
    </row>
    <row r="249" spans="1:22" ht="15" customHeight="1" x14ac:dyDescent="0.25">
      <c r="A249" s="11"/>
    </row>
    <row r="250" spans="1:22" s="124" customFormat="1" ht="84" customHeight="1" x14ac:dyDescent="0.25">
      <c r="A250" s="123"/>
      <c r="B250" s="8"/>
      <c r="C250" s="8"/>
      <c r="D250" s="127"/>
      <c r="E250" s="8"/>
      <c r="F250" s="127"/>
      <c r="G250" s="8"/>
      <c r="H250" s="127"/>
      <c r="I250" s="8"/>
      <c r="J250" s="8"/>
      <c r="K250" s="127"/>
      <c r="L250" s="8"/>
      <c r="M250" s="8"/>
      <c r="N250" s="127"/>
      <c r="O250" s="8"/>
      <c r="P250" s="8"/>
      <c r="Q250" s="127"/>
      <c r="R250" s="127"/>
      <c r="S250" s="127"/>
      <c r="T250" s="122"/>
      <c r="U250" s="127"/>
      <c r="V250" s="122"/>
    </row>
    <row r="251" spans="1:22" s="111" customFormat="1" ht="13.15" customHeight="1" x14ac:dyDescent="0.25">
      <c r="A251" s="128"/>
      <c r="B251" s="8"/>
      <c r="C251" s="8"/>
      <c r="D251" s="127"/>
      <c r="E251" s="8"/>
      <c r="F251" s="127"/>
      <c r="G251" s="8"/>
      <c r="H251" s="127"/>
      <c r="I251" s="8"/>
      <c r="J251" s="8"/>
      <c r="K251" s="127"/>
      <c r="L251" s="8"/>
      <c r="M251" s="8"/>
      <c r="N251" s="127"/>
      <c r="O251" s="8"/>
      <c r="P251" s="8"/>
      <c r="Q251" s="127"/>
      <c r="R251" s="127"/>
      <c r="S251" s="127"/>
      <c r="T251" s="122"/>
      <c r="U251" s="127"/>
      <c r="V251" s="122"/>
    </row>
    <row r="252" spans="1:22" s="111" customFormat="1" ht="13.15" customHeight="1" x14ac:dyDescent="0.25">
      <c r="A252" s="128"/>
      <c r="B252" s="8"/>
      <c r="C252" s="8"/>
      <c r="D252" s="127"/>
      <c r="E252" s="8"/>
      <c r="F252" s="127"/>
      <c r="G252" s="8"/>
      <c r="H252" s="127"/>
      <c r="I252" s="8"/>
      <c r="J252" s="8"/>
      <c r="K252" s="127"/>
      <c r="L252" s="8"/>
      <c r="M252" s="8"/>
      <c r="N252" s="127"/>
      <c r="O252" s="8"/>
      <c r="P252" s="8"/>
      <c r="Q252" s="127"/>
      <c r="R252" s="127"/>
      <c r="S252" s="127"/>
      <c r="T252" s="122"/>
      <c r="U252" s="127"/>
      <c r="V252" s="122"/>
    </row>
    <row r="253" spans="1:22" ht="12.75" customHeight="1" x14ac:dyDescent="0.25">
      <c r="A253" s="908" t="str">
        <f>IF('Start - jaro'!Q29="","","x")</f>
        <v/>
      </c>
    </row>
    <row r="254" spans="1:22" ht="12.75" customHeight="1" x14ac:dyDescent="0.25">
      <c r="A254" s="908"/>
    </row>
    <row r="255" spans="1:22" ht="12.75" customHeight="1" x14ac:dyDescent="0.25">
      <c r="A255" s="908" t="str">
        <f>IF('Start - jaro'!Q30="","","x")</f>
        <v/>
      </c>
    </row>
    <row r="256" spans="1:22" ht="13.5" customHeight="1" x14ac:dyDescent="0.25">
      <c r="A256" s="908"/>
    </row>
  </sheetData>
  <mergeCells count="278">
    <mergeCell ref="V34:V35"/>
    <mergeCell ref="T32:T33"/>
    <mergeCell ref="T24:T25"/>
    <mergeCell ref="T26:T27"/>
    <mergeCell ref="D3:K3"/>
    <mergeCell ref="V30:V31"/>
    <mergeCell ref="V32:V33"/>
    <mergeCell ref="B1:V1"/>
    <mergeCell ref="V5:V7"/>
    <mergeCell ref="V8:V9"/>
    <mergeCell ref="V10:V11"/>
    <mergeCell ref="V12:V13"/>
    <mergeCell ref="V14:V15"/>
    <mergeCell ref="V16:V17"/>
    <mergeCell ref="V18:V19"/>
    <mergeCell ref="V20:V21"/>
    <mergeCell ref="V22:V23"/>
    <mergeCell ref="V24:V25"/>
    <mergeCell ref="V26:V27"/>
    <mergeCell ref="V28:V29"/>
    <mergeCell ref="A51:A52"/>
    <mergeCell ref="A53:A54"/>
    <mergeCell ref="T34:T35"/>
    <mergeCell ref="A8:A9"/>
    <mergeCell ref="A10:A11"/>
    <mergeCell ref="A12:A13"/>
    <mergeCell ref="A14:A15"/>
    <mergeCell ref="A16:A17"/>
    <mergeCell ref="A18:A19"/>
    <mergeCell ref="A20:A21"/>
    <mergeCell ref="A22:A23"/>
    <mergeCell ref="A24:A25"/>
    <mergeCell ref="A34:A35"/>
    <mergeCell ref="A43:A44"/>
    <mergeCell ref="A49:A50"/>
    <mergeCell ref="A45:A46"/>
    <mergeCell ref="A47:A48"/>
    <mergeCell ref="A26:A27"/>
    <mergeCell ref="A28:A29"/>
    <mergeCell ref="A30:A31"/>
    <mergeCell ref="A32:A33"/>
    <mergeCell ref="T22:T23"/>
    <mergeCell ref="Q26:Q27"/>
    <mergeCell ref="Q18:Q19"/>
    <mergeCell ref="Q20:Q21"/>
    <mergeCell ref="Q22:Q23"/>
    <mergeCell ref="Q24:Q25"/>
    <mergeCell ref="R22:R23"/>
    <mergeCell ref="T10:T11"/>
    <mergeCell ref="T12:T13"/>
    <mergeCell ref="T14:T15"/>
    <mergeCell ref="T16:T17"/>
    <mergeCell ref="T18:T19"/>
    <mergeCell ref="T20:T21"/>
    <mergeCell ref="T28:T29"/>
    <mergeCell ref="T30:T31"/>
    <mergeCell ref="Q34:Q35"/>
    <mergeCell ref="Q28:Q29"/>
    <mergeCell ref="Q30:Q31"/>
    <mergeCell ref="Q32:Q33"/>
    <mergeCell ref="N32:N33"/>
    <mergeCell ref="N34:N35"/>
    <mergeCell ref="Q10:Q11"/>
    <mergeCell ref="Q12:Q13"/>
    <mergeCell ref="Q14:Q15"/>
    <mergeCell ref="Q16:Q17"/>
    <mergeCell ref="N24:N25"/>
    <mergeCell ref="N26:N27"/>
    <mergeCell ref="N28:N29"/>
    <mergeCell ref="N30:N31"/>
    <mergeCell ref="H30:H31"/>
    <mergeCell ref="H32:H33"/>
    <mergeCell ref="H18:H19"/>
    <mergeCell ref="H20:H21"/>
    <mergeCell ref="H22:H23"/>
    <mergeCell ref="H24:H25"/>
    <mergeCell ref="H34:H35"/>
    <mergeCell ref="K10:K11"/>
    <mergeCell ref="K12:K13"/>
    <mergeCell ref="K14:K15"/>
    <mergeCell ref="K16:K17"/>
    <mergeCell ref="K18:K19"/>
    <mergeCell ref="K20:K21"/>
    <mergeCell ref="K22:K23"/>
    <mergeCell ref="K34:K35"/>
    <mergeCell ref="B30:B31"/>
    <mergeCell ref="B32:B33"/>
    <mergeCell ref="B34:B35"/>
    <mergeCell ref="C10:C11"/>
    <mergeCell ref="C12:C13"/>
    <mergeCell ref="C14:C15"/>
    <mergeCell ref="C16:C17"/>
    <mergeCell ref="C18:C19"/>
    <mergeCell ref="C20:C21"/>
    <mergeCell ref="C22:C23"/>
    <mergeCell ref="C30:C31"/>
    <mergeCell ref="C32:C33"/>
    <mergeCell ref="O4:Q4"/>
    <mergeCell ref="H8:H9"/>
    <mergeCell ref="K8:K9"/>
    <mergeCell ref="N8:N9"/>
    <mergeCell ref="Q8:Q9"/>
    <mergeCell ref="Q6:Q7"/>
    <mergeCell ref="I4:K4"/>
    <mergeCell ref="L4:N4"/>
    <mergeCell ref="L5:N5"/>
    <mergeCell ref="B22:B23"/>
    <mergeCell ref="B24:B25"/>
    <mergeCell ref="B26:B27"/>
    <mergeCell ref="B28:B29"/>
    <mergeCell ref="G4:H4"/>
    <mergeCell ref="C8:C9"/>
    <mergeCell ref="C5:C7"/>
    <mergeCell ref="D6:D7"/>
    <mergeCell ref="C28:C29"/>
    <mergeCell ref="F16:F17"/>
    <mergeCell ref="H10:H11"/>
    <mergeCell ref="H12:H13"/>
    <mergeCell ref="H14:H15"/>
    <mergeCell ref="H16:H17"/>
    <mergeCell ref="H26:H27"/>
    <mergeCell ref="H28:H29"/>
    <mergeCell ref="N10:N11"/>
    <mergeCell ref="N12:N13"/>
    <mergeCell ref="N14:N15"/>
    <mergeCell ref="N16:N17"/>
    <mergeCell ref="N18:N19"/>
    <mergeCell ref="N20:N21"/>
    <mergeCell ref="N22:N23"/>
    <mergeCell ref="F24:F25"/>
    <mergeCell ref="F26:F27"/>
    <mergeCell ref="F28:F29"/>
    <mergeCell ref="F30:F31"/>
    <mergeCell ref="D24:D25"/>
    <mergeCell ref="D26:D27"/>
    <mergeCell ref="C34:C35"/>
    <mergeCell ref="B8:B9"/>
    <mergeCell ref="B10:B11"/>
    <mergeCell ref="B12:B13"/>
    <mergeCell ref="B14:B15"/>
    <mergeCell ref="B16:B17"/>
    <mergeCell ref="B18:B19"/>
    <mergeCell ref="B20:B21"/>
    <mergeCell ref="C24:C25"/>
    <mergeCell ref="C26:C27"/>
    <mergeCell ref="F14:F15"/>
    <mergeCell ref="E4:F4"/>
    <mergeCell ref="F6:F7"/>
    <mergeCell ref="F8:F9"/>
    <mergeCell ref="D8:D9"/>
    <mergeCell ref="D10:D11"/>
    <mergeCell ref="D12:D13"/>
    <mergeCell ref="D14:D15"/>
    <mergeCell ref="D16:D17"/>
    <mergeCell ref="D18:D19"/>
    <mergeCell ref="D32:D33"/>
    <mergeCell ref="D34:D35"/>
    <mergeCell ref="F18:F19"/>
    <mergeCell ref="F20:F21"/>
    <mergeCell ref="F22:F23"/>
    <mergeCell ref="D28:D29"/>
    <mergeCell ref="D30:D31"/>
    <mergeCell ref="D20:D21"/>
    <mergeCell ref="D22:D23"/>
    <mergeCell ref="F32:F33"/>
    <mergeCell ref="F34:F35"/>
    <mergeCell ref="B5:B7"/>
    <mergeCell ref="T5:T7"/>
    <mergeCell ref="O5:Q5"/>
    <mergeCell ref="E5:F5"/>
    <mergeCell ref="G5:H5"/>
    <mergeCell ref="I5:K5"/>
    <mergeCell ref="H6:H7"/>
    <mergeCell ref="K6:K7"/>
    <mergeCell ref="N6:N7"/>
    <mergeCell ref="R6:R7"/>
    <mergeCell ref="T8:T9"/>
    <mergeCell ref="K24:K25"/>
    <mergeCell ref="K26:K27"/>
    <mergeCell ref="K28:K29"/>
    <mergeCell ref="K30:K31"/>
    <mergeCell ref="K32:K33"/>
    <mergeCell ref="R8:R9"/>
    <mergeCell ref="R10:R11"/>
    <mergeCell ref="R12:R13"/>
    <mergeCell ref="R14:R15"/>
    <mergeCell ref="F10:F11"/>
    <mergeCell ref="F12:F13"/>
    <mergeCell ref="A57:A58"/>
    <mergeCell ref="A55:A56"/>
    <mergeCell ref="A67:A68"/>
    <mergeCell ref="A69:A70"/>
    <mergeCell ref="A61:A62"/>
    <mergeCell ref="A59:A60"/>
    <mergeCell ref="A65:A66"/>
    <mergeCell ref="A63:A64"/>
    <mergeCell ref="A78:A79"/>
    <mergeCell ref="A84:A85"/>
    <mergeCell ref="A82:A83"/>
    <mergeCell ref="A80:A81"/>
    <mergeCell ref="A88:A89"/>
    <mergeCell ref="A86:A87"/>
    <mergeCell ref="A92:A93"/>
    <mergeCell ref="A90:A91"/>
    <mergeCell ref="A96:A97"/>
    <mergeCell ref="A94:A95"/>
    <mergeCell ref="A100:A101"/>
    <mergeCell ref="A98:A99"/>
    <mergeCell ref="A113:A114"/>
    <mergeCell ref="A104:A105"/>
    <mergeCell ref="A102:A103"/>
    <mergeCell ref="A115:A116"/>
    <mergeCell ref="A119:A120"/>
    <mergeCell ref="A117:A118"/>
    <mergeCell ref="A125:A126"/>
    <mergeCell ref="A123:A124"/>
    <mergeCell ref="A121:A122"/>
    <mergeCell ref="A131:A132"/>
    <mergeCell ref="A129:A130"/>
    <mergeCell ref="A127:A128"/>
    <mergeCell ref="A135:A136"/>
    <mergeCell ref="A133:A134"/>
    <mergeCell ref="A139:A140"/>
    <mergeCell ref="A137:A138"/>
    <mergeCell ref="A150:A151"/>
    <mergeCell ref="A148:A149"/>
    <mergeCell ref="A154:A155"/>
    <mergeCell ref="A152:A153"/>
    <mergeCell ref="A158:A159"/>
    <mergeCell ref="A156:A157"/>
    <mergeCell ref="A162:A163"/>
    <mergeCell ref="A160:A161"/>
    <mergeCell ref="A166:A167"/>
    <mergeCell ref="A164:A165"/>
    <mergeCell ref="A170:A171"/>
    <mergeCell ref="A168:A169"/>
    <mergeCell ref="A185:A186"/>
    <mergeCell ref="A183:A184"/>
    <mergeCell ref="A174:A175"/>
    <mergeCell ref="A172:A173"/>
    <mergeCell ref="A189:A190"/>
    <mergeCell ref="A187:A188"/>
    <mergeCell ref="A193:A194"/>
    <mergeCell ref="A191:A192"/>
    <mergeCell ref="A197:A198"/>
    <mergeCell ref="A195:A196"/>
    <mergeCell ref="A201:A202"/>
    <mergeCell ref="A199:A200"/>
    <mergeCell ref="A205:A206"/>
    <mergeCell ref="A203:A204"/>
    <mergeCell ref="A209:A210"/>
    <mergeCell ref="A207:A208"/>
    <mergeCell ref="A218:A219"/>
    <mergeCell ref="A220:A221"/>
    <mergeCell ref="A224:A225"/>
    <mergeCell ref="A222:A223"/>
    <mergeCell ref="A228:A229"/>
    <mergeCell ref="A226:A227"/>
    <mergeCell ref="A232:A233"/>
    <mergeCell ref="A230:A231"/>
    <mergeCell ref="A236:A237"/>
    <mergeCell ref="A234:A235"/>
    <mergeCell ref="A240:A241"/>
    <mergeCell ref="A238:A239"/>
    <mergeCell ref="A244:A245"/>
    <mergeCell ref="A242:A243"/>
    <mergeCell ref="A255:A256"/>
    <mergeCell ref="A253:A254"/>
    <mergeCell ref="L3:R3"/>
    <mergeCell ref="R32:R33"/>
    <mergeCell ref="R34:R35"/>
    <mergeCell ref="R24:R25"/>
    <mergeCell ref="R26:R27"/>
    <mergeCell ref="R28:R29"/>
    <mergeCell ref="R30:R31"/>
    <mergeCell ref="R16:R17"/>
    <mergeCell ref="R18:R19"/>
    <mergeCell ref="R20:R21"/>
  </mergeCells>
  <phoneticPr fontId="0" type="noConversion"/>
  <conditionalFormatting sqref="E8 E26 E10 E12 E14 E16 E18 E20 E22 E24 E28 E30 E32 E34">
    <cfRule type="cellIs" dxfId="19" priority="1" stopIfTrue="1" operator="greaterThan">
      <formula>$E9</formula>
    </cfRule>
    <cfRule type="cellIs" dxfId="18" priority="2" stopIfTrue="1" operator="lessThan">
      <formula>$E9</formula>
    </cfRule>
  </conditionalFormatting>
  <conditionalFormatting sqref="E9 E27 E11 E13 E15 E17 E19 E21 E23 E25 E29 E31 E33 E35">
    <cfRule type="cellIs" dxfId="17" priority="3" stopIfTrue="1" operator="greaterThan">
      <formula>$E8</formula>
    </cfRule>
    <cfRule type="cellIs" dxfId="16" priority="4" stopIfTrue="1" operator="lessThan">
      <formula>$E8</formula>
    </cfRule>
  </conditionalFormatting>
  <conditionalFormatting sqref="I8 I26 I10 I12 I14 I16 I18 I20 I22 I24 I28 I30 I32 I34">
    <cfRule type="cellIs" dxfId="15" priority="5" stopIfTrue="1" operator="greaterThan">
      <formula>$I9</formula>
    </cfRule>
    <cfRule type="cellIs" dxfId="14" priority="6" stopIfTrue="1" operator="lessThan">
      <formula>$I9</formula>
    </cfRule>
  </conditionalFormatting>
  <conditionalFormatting sqref="I9 I27 I11 I13 I15 I17 I19 I21 I23 I25 I29 I31 I33 I35">
    <cfRule type="cellIs" dxfId="13" priority="7" stopIfTrue="1" operator="greaterThan">
      <formula>$I8</formula>
    </cfRule>
    <cfRule type="cellIs" dxfId="12" priority="8" stopIfTrue="1" operator="lessThan">
      <formula>$I8</formula>
    </cfRule>
  </conditionalFormatting>
  <conditionalFormatting sqref="G8 G10 G12 G16 G20 G24 G28 G32 G14 G18 G22 G26 G30 G34">
    <cfRule type="cellIs" dxfId="11" priority="9" stopIfTrue="1" operator="greaterThan">
      <formula>$G9</formula>
    </cfRule>
    <cfRule type="cellIs" dxfId="10" priority="10" stopIfTrue="1" operator="lessThan">
      <formula>$G9</formula>
    </cfRule>
  </conditionalFormatting>
  <conditionalFormatting sqref="G9 G11 G13 G17 G21 G25 G29 G33 G15 G19 G23 G27 G31 G35">
    <cfRule type="cellIs" dxfId="9" priority="11" stopIfTrue="1" operator="greaterThan">
      <formula>$G8</formula>
    </cfRule>
    <cfRule type="cellIs" dxfId="8" priority="12" stopIfTrue="1" operator="lessThan">
      <formula>$G8</formula>
    </cfRule>
  </conditionalFormatting>
  <conditionalFormatting sqref="L8 L10 L12 L16 L20 L24 L28 L32 L14 L18 L22 L26 L30 L34">
    <cfRule type="cellIs" dxfId="7" priority="13" stopIfTrue="1" operator="greaterThan">
      <formula>$L9</formula>
    </cfRule>
    <cfRule type="cellIs" dxfId="6" priority="14" stopIfTrue="1" operator="lessThan">
      <formula>$L9</formula>
    </cfRule>
  </conditionalFormatting>
  <conditionalFormatting sqref="L9 L11 L13 L17 L21 L25 L29 L33 L15 L19 L23 L27 L31 L35">
    <cfRule type="cellIs" dxfId="5" priority="15" stopIfTrue="1" operator="greaterThan">
      <formula>$L8</formula>
    </cfRule>
    <cfRule type="cellIs" dxfId="4" priority="16" stopIfTrue="1" operator="lessThan">
      <formula>$L8</formula>
    </cfRule>
  </conditionalFormatting>
  <conditionalFormatting sqref="O8 O10 O12 O16 O20 O24 O28 O32 O14 O18 O22 O26 O30 O34">
    <cfRule type="cellIs" dxfId="3" priority="17" stopIfTrue="1" operator="greaterThan">
      <formula>$O9</formula>
    </cfRule>
    <cfRule type="cellIs" dxfId="2" priority="18" stopIfTrue="1" operator="lessThan">
      <formula>$O9</formula>
    </cfRule>
  </conditionalFormatting>
  <conditionalFormatting sqref="O9 O11 O13 O17 O21 O25 O29 O33 O15 O19 O23 O27 O31 O35">
    <cfRule type="cellIs" dxfId="1" priority="19" stopIfTrue="1" operator="greaterThan">
      <formula>$O8</formula>
    </cfRule>
    <cfRule type="cellIs" dxfId="0" priority="20" stopIfTrue="1" operator="lessThan">
      <formula>$O8</formula>
    </cfRule>
  </conditionalFormatting>
  <printOptions horizontalCentered="1"/>
  <pageMargins left="0" right="0" top="0.49212598425196852" bottom="0.39370078740157483" header="0.19685039370078741" footer="0.19685039370078741"/>
  <pageSetup paperSize="9" scale="97" orientation="landscape" r:id="rId1"/>
  <headerFooter alignWithMargins="0">
    <oddHeader>&amp;CProgram pro zpracování výsledků - hra PLAMEN</oddHeader>
    <oddFooter>&amp;LAutor programu: Ing. Milan Hoffmann&amp;CStránka &amp;P&amp;ROprávněný uživatel - SH ČMS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5">
    <pageSetUpPr autoPageBreaks="0"/>
  </sheetPr>
  <dimension ref="A1:T28"/>
  <sheetViews>
    <sheetView showGridLines="0" showRowColHeaders="0" workbookViewId="0"/>
  </sheetViews>
  <sheetFormatPr defaultColWidth="5.7109375" defaultRowHeight="12.75" x14ac:dyDescent="0.2"/>
  <cols>
    <col min="1" max="1" width="5.7109375" style="435" customWidth="1"/>
    <col min="2" max="2" width="5.7109375" style="436" customWidth="1"/>
    <col min="3" max="3" width="25.7109375" style="430" customWidth="1"/>
    <col min="4" max="9" width="5.7109375" style="436" customWidth="1"/>
    <col min="10" max="10" width="5.7109375" style="435" customWidth="1"/>
    <col min="11" max="15" width="5.7109375" style="436" customWidth="1"/>
    <col min="16" max="16" width="1.7109375" style="437" customWidth="1"/>
    <col min="17" max="17" width="5.7109375" style="438" customWidth="1"/>
    <col min="18" max="18" width="5.7109375" style="437" customWidth="1"/>
    <col min="19" max="19" width="5.7109375" style="438" customWidth="1"/>
    <col min="20" max="16384" width="5.7109375" style="435"/>
  </cols>
  <sheetData>
    <row r="1" spans="1:20" ht="26.25" x14ac:dyDescent="0.4">
      <c r="A1" s="431"/>
      <c r="B1" s="681" t="s">
        <v>137</v>
      </c>
      <c r="C1" s="681"/>
      <c r="D1" s="681"/>
      <c r="E1" s="681"/>
      <c r="F1" s="681"/>
      <c r="G1" s="681"/>
      <c r="H1" s="681"/>
      <c r="I1" s="681"/>
      <c r="J1" s="681"/>
      <c r="K1" s="681"/>
      <c r="L1" s="681"/>
      <c r="M1" s="681"/>
      <c r="N1" s="681"/>
      <c r="O1" s="681"/>
      <c r="P1" s="432"/>
      <c r="Q1" s="432"/>
      <c r="R1" s="433"/>
      <c r="S1" s="434"/>
      <c r="T1" s="431"/>
    </row>
    <row r="3" spans="1:20" s="439" customFormat="1" x14ac:dyDescent="0.2">
      <c r="B3" s="430" t="s">
        <v>138</v>
      </c>
      <c r="C3" s="430"/>
      <c r="D3" s="430"/>
      <c r="E3" s="430"/>
      <c r="F3" s="430"/>
      <c r="G3" s="430"/>
      <c r="H3" s="430"/>
      <c r="I3" s="430"/>
      <c r="K3" s="430"/>
      <c r="L3" s="430"/>
      <c r="M3" s="430"/>
      <c r="N3" s="430"/>
      <c r="O3" s="430"/>
      <c r="P3" s="440"/>
      <c r="Q3" s="441"/>
      <c r="R3" s="440"/>
      <c r="S3" s="441"/>
    </row>
    <row r="4" spans="1:20" s="439" customFormat="1" x14ac:dyDescent="0.2">
      <c r="B4" s="430"/>
      <c r="C4" s="430"/>
      <c r="D4" s="430"/>
      <c r="E4" s="430"/>
      <c r="F4" s="430"/>
      <c r="G4" s="430"/>
      <c r="H4" s="430"/>
      <c r="I4" s="430"/>
      <c r="K4" s="430"/>
      <c r="L4" s="430"/>
      <c r="M4" s="430"/>
      <c r="N4" s="430"/>
      <c r="O4" s="430"/>
      <c r="P4" s="440"/>
      <c r="Q4" s="441"/>
      <c r="R4" s="440"/>
      <c r="S4" s="441"/>
    </row>
    <row r="5" spans="1:20" s="439" customFormat="1" x14ac:dyDescent="0.2">
      <c r="B5" s="430" t="s">
        <v>128</v>
      </c>
      <c r="C5" s="430"/>
      <c r="D5" s="430"/>
      <c r="E5" s="430"/>
      <c r="F5" s="430"/>
      <c r="G5" s="430"/>
      <c r="H5" s="430"/>
      <c r="I5" s="430"/>
      <c r="K5" s="430"/>
      <c r="L5" s="430"/>
      <c r="M5" s="430"/>
      <c r="N5" s="430"/>
      <c r="O5" s="430"/>
      <c r="P5" s="440"/>
      <c r="Q5" s="441"/>
      <c r="R5" s="440"/>
      <c r="S5" s="441"/>
    </row>
    <row r="6" spans="1:20" s="439" customFormat="1" x14ac:dyDescent="0.2">
      <c r="B6" s="430" t="s">
        <v>162</v>
      </c>
      <c r="C6" s="430"/>
      <c r="D6" s="430"/>
      <c r="E6" s="430"/>
      <c r="F6" s="430"/>
      <c r="G6" s="430"/>
      <c r="H6" s="430"/>
      <c r="I6" s="430"/>
      <c r="K6" s="430"/>
      <c r="L6" s="430"/>
      <c r="M6" s="430"/>
      <c r="N6" s="430"/>
      <c r="O6" s="430"/>
      <c r="P6" s="440"/>
      <c r="Q6" s="441"/>
      <c r="R6" s="440"/>
      <c r="S6" s="441"/>
    </row>
    <row r="7" spans="1:20" s="439" customFormat="1" x14ac:dyDescent="0.2">
      <c r="B7" s="430" t="s">
        <v>129</v>
      </c>
      <c r="C7" s="430"/>
      <c r="D7" s="430"/>
      <c r="E7" s="430"/>
      <c r="F7" s="430"/>
      <c r="G7" s="430"/>
      <c r="H7" s="430"/>
      <c r="I7" s="430"/>
      <c r="K7" s="430"/>
      <c r="L7" s="430"/>
      <c r="M7" s="430"/>
      <c r="N7" s="430"/>
      <c r="O7" s="430"/>
      <c r="P7" s="440"/>
      <c r="Q7" s="441"/>
      <c r="R7" s="440"/>
      <c r="S7" s="441"/>
    </row>
    <row r="8" spans="1:20" s="439" customFormat="1" x14ac:dyDescent="0.2">
      <c r="B8" s="430"/>
      <c r="C8" s="430"/>
      <c r="D8" s="430"/>
      <c r="E8" s="430"/>
      <c r="F8" s="430"/>
      <c r="G8" s="430"/>
      <c r="H8" s="430"/>
      <c r="I8" s="430"/>
      <c r="K8" s="430"/>
      <c r="L8" s="430"/>
      <c r="M8" s="430"/>
      <c r="N8" s="430"/>
      <c r="O8" s="430"/>
      <c r="P8" s="440"/>
      <c r="Q8" s="441"/>
      <c r="R8" s="440"/>
      <c r="S8" s="441"/>
    </row>
    <row r="9" spans="1:20" s="439" customFormat="1" x14ac:dyDescent="0.2">
      <c r="B9" s="430" t="s">
        <v>132</v>
      </c>
      <c r="C9" s="430" t="s">
        <v>163</v>
      </c>
      <c r="D9" s="430"/>
      <c r="E9" s="430"/>
      <c r="F9" s="430"/>
      <c r="G9" s="430"/>
      <c r="H9" s="430"/>
      <c r="I9" s="430"/>
      <c r="K9" s="430"/>
      <c r="L9" s="430"/>
      <c r="M9" s="430"/>
      <c r="N9" s="430"/>
      <c r="O9" s="430"/>
      <c r="P9" s="440"/>
      <c r="Q9" s="441"/>
      <c r="R9" s="440"/>
      <c r="S9" s="441"/>
    </row>
    <row r="10" spans="1:20" s="439" customFormat="1" x14ac:dyDescent="0.2">
      <c r="B10" s="430" t="s">
        <v>130</v>
      </c>
      <c r="C10" s="430" t="s">
        <v>131</v>
      </c>
      <c r="D10" s="430"/>
      <c r="E10" s="430"/>
      <c r="F10" s="430"/>
      <c r="G10" s="430"/>
      <c r="H10" s="430"/>
      <c r="I10" s="430"/>
      <c r="K10" s="430"/>
      <c r="L10" s="430"/>
      <c r="M10" s="430"/>
      <c r="N10" s="430"/>
      <c r="O10" s="430"/>
      <c r="P10" s="440"/>
      <c r="Q10" s="441"/>
      <c r="R10" s="440"/>
      <c r="S10" s="441"/>
    </row>
    <row r="11" spans="1:20" s="439" customFormat="1" x14ac:dyDescent="0.2">
      <c r="B11" s="430"/>
      <c r="C11" s="430" t="s">
        <v>159</v>
      </c>
      <c r="D11" s="430"/>
      <c r="E11" s="430"/>
      <c r="F11" s="430"/>
      <c r="G11" s="430"/>
      <c r="H11" s="430"/>
      <c r="I11" s="430"/>
      <c r="K11" s="430"/>
      <c r="L11" s="430"/>
      <c r="M11" s="430"/>
      <c r="N11" s="430"/>
      <c r="O11" s="430"/>
      <c r="P11" s="440"/>
      <c r="Q11" s="441"/>
      <c r="R11" s="440"/>
      <c r="S11" s="441"/>
    </row>
    <row r="12" spans="1:20" s="439" customFormat="1" x14ac:dyDescent="0.2">
      <c r="B12" s="430"/>
      <c r="C12" s="430"/>
      <c r="D12" s="430"/>
      <c r="E12" s="430"/>
      <c r="F12" s="430"/>
      <c r="G12" s="430"/>
      <c r="H12" s="430"/>
      <c r="I12" s="430"/>
      <c r="K12" s="430"/>
      <c r="L12" s="430"/>
      <c r="M12" s="430"/>
      <c r="N12" s="430"/>
      <c r="O12" s="430"/>
      <c r="P12" s="440"/>
      <c r="Q12" s="441"/>
      <c r="R12" s="440"/>
      <c r="S12" s="441"/>
    </row>
    <row r="13" spans="1:20" s="439" customFormat="1" x14ac:dyDescent="0.2">
      <c r="B13" s="430" t="s">
        <v>133</v>
      </c>
      <c r="C13" s="442" t="s">
        <v>134</v>
      </c>
      <c r="D13" s="430"/>
      <c r="E13" s="430"/>
      <c r="F13" s="430"/>
      <c r="G13" s="430"/>
      <c r="H13" s="430"/>
      <c r="I13" s="430"/>
      <c r="K13" s="430"/>
      <c r="L13" s="430"/>
      <c r="M13" s="430"/>
      <c r="N13" s="430"/>
      <c r="O13" s="430"/>
      <c r="P13" s="440"/>
      <c r="Q13" s="441"/>
      <c r="R13" s="440"/>
      <c r="S13" s="441"/>
    </row>
    <row r="14" spans="1:20" s="439" customFormat="1" x14ac:dyDescent="0.2">
      <c r="B14" s="430"/>
      <c r="C14" s="442" t="s">
        <v>158</v>
      </c>
      <c r="D14" s="430"/>
      <c r="E14" s="430"/>
      <c r="F14" s="430"/>
      <c r="G14" s="430"/>
      <c r="H14" s="430"/>
      <c r="I14" s="430"/>
      <c r="K14" s="430"/>
      <c r="L14" s="430"/>
      <c r="M14" s="430"/>
      <c r="N14" s="430"/>
      <c r="O14" s="430"/>
      <c r="P14" s="440"/>
      <c r="Q14" s="441"/>
      <c r="R14" s="440"/>
      <c r="S14" s="441"/>
    </row>
    <row r="15" spans="1:20" s="439" customFormat="1" x14ac:dyDescent="0.2">
      <c r="B15" s="430" t="s">
        <v>135</v>
      </c>
      <c r="C15" s="442" t="s">
        <v>136</v>
      </c>
      <c r="D15" s="430"/>
      <c r="E15" s="430"/>
      <c r="F15" s="430"/>
      <c r="G15" s="430"/>
      <c r="H15" s="430"/>
      <c r="I15" s="430"/>
      <c r="K15" s="430"/>
      <c r="L15" s="430"/>
      <c r="M15" s="430"/>
      <c r="N15" s="430"/>
      <c r="O15" s="430"/>
      <c r="P15" s="440"/>
      <c r="Q15" s="441"/>
      <c r="R15" s="440"/>
      <c r="S15" s="441"/>
    </row>
    <row r="16" spans="1:20" s="439" customFormat="1" x14ac:dyDescent="0.2">
      <c r="B16" s="430"/>
      <c r="C16" s="442" t="s">
        <v>164</v>
      </c>
      <c r="D16" s="430"/>
      <c r="E16" s="430"/>
      <c r="F16" s="430"/>
      <c r="G16" s="430"/>
      <c r="H16" s="430"/>
      <c r="I16" s="430"/>
      <c r="K16" s="430"/>
      <c r="L16" s="430"/>
      <c r="M16" s="430"/>
      <c r="N16" s="430"/>
      <c r="O16" s="430"/>
      <c r="P16" s="440"/>
      <c r="Q16" s="441"/>
      <c r="R16" s="440"/>
      <c r="S16" s="441"/>
    </row>
    <row r="17" spans="2:19" s="439" customFormat="1" x14ac:dyDescent="0.2">
      <c r="B17" s="430"/>
      <c r="C17" s="430"/>
      <c r="D17" s="430"/>
      <c r="E17" s="430"/>
      <c r="F17" s="430"/>
      <c r="G17" s="430"/>
      <c r="H17" s="430"/>
      <c r="I17" s="430"/>
      <c r="K17" s="430"/>
      <c r="L17" s="430"/>
      <c r="M17" s="430"/>
      <c r="N17" s="430"/>
      <c r="O17" s="430"/>
      <c r="P17" s="440"/>
      <c r="Q17" s="441"/>
      <c r="R17" s="440"/>
      <c r="S17" s="441"/>
    </row>
    <row r="18" spans="2:19" s="439" customFormat="1" x14ac:dyDescent="0.2">
      <c r="B18" s="430"/>
      <c r="C18" s="430"/>
      <c r="D18" s="430"/>
      <c r="E18" s="430"/>
      <c r="F18" s="430"/>
      <c r="G18" s="430"/>
      <c r="H18" s="430"/>
      <c r="I18" s="430"/>
      <c r="K18" s="430"/>
      <c r="L18" s="430"/>
      <c r="M18" s="430"/>
      <c r="N18" s="430"/>
      <c r="O18" s="430"/>
      <c r="P18" s="440"/>
      <c r="Q18" s="441"/>
      <c r="R18" s="440"/>
      <c r="S18" s="441"/>
    </row>
    <row r="19" spans="2:19" s="439" customFormat="1" x14ac:dyDescent="0.2">
      <c r="B19" s="430"/>
      <c r="C19" s="430"/>
      <c r="D19" s="430"/>
      <c r="E19" s="430"/>
      <c r="F19" s="430"/>
      <c r="G19" s="430"/>
      <c r="H19" s="430"/>
      <c r="I19" s="430"/>
      <c r="K19" s="430"/>
      <c r="L19" s="430"/>
      <c r="M19" s="430"/>
      <c r="N19" s="430"/>
      <c r="O19" s="430"/>
      <c r="P19" s="440"/>
      <c r="Q19" s="441"/>
      <c r="R19" s="440"/>
      <c r="S19" s="441"/>
    </row>
    <row r="20" spans="2:19" s="439" customFormat="1" x14ac:dyDescent="0.2">
      <c r="B20" s="430"/>
      <c r="C20" s="430"/>
      <c r="D20" s="430"/>
      <c r="E20" s="430"/>
      <c r="F20" s="430"/>
      <c r="G20" s="430"/>
      <c r="H20" s="430"/>
      <c r="I20" s="430"/>
      <c r="K20" s="430"/>
      <c r="L20" s="430"/>
      <c r="M20" s="430"/>
      <c r="N20" s="430"/>
      <c r="O20" s="430"/>
      <c r="P20" s="440"/>
      <c r="Q20" s="441"/>
      <c r="R20" s="440"/>
      <c r="S20" s="441"/>
    </row>
    <row r="21" spans="2:19" s="439" customFormat="1" x14ac:dyDescent="0.2">
      <c r="B21" s="430"/>
      <c r="C21" s="430"/>
      <c r="D21" s="430"/>
      <c r="E21" s="430"/>
      <c r="F21" s="430"/>
      <c r="G21" s="430"/>
      <c r="H21" s="430"/>
      <c r="I21" s="430"/>
      <c r="K21" s="430"/>
      <c r="L21" s="430"/>
      <c r="M21" s="430"/>
      <c r="N21" s="430"/>
      <c r="O21" s="430"/>
      <c r="P21" s="440"/>
      <c r="Q21" s="441"/>
      <c r="R21" s="440"/>
      <c r="S21" s="441"/>
    </row>
    <row r="22" spans="2:19" s="439" customFormat="1" x14ac:dyDescent="0.2">
      <c r="B22" s="430"/>
      <c r="C22" s="430"/>
      <c r="D22" s="430"/>
      <c r="E22" s="430"/>
      <c r="F22" s="430"/>
      <c r="G22" s="430"/>
      <c r="H22" s="430"/>
      <c r="I22" s="430"/>
      <c r="K22" s="430"/>
      <c r="L22" s="430"/>
      <c r="M22" s="430"/>
      <c r="N22" s="430"/>
      <c r="O22" s="430"/>
      <c r="P22" s="440"/>
      <c r="Q22" s="441"/>
      <c r="R22" s="440"/>
      <c r="S22" s="441"/>
    </row>
    <row r="23" spans="2:19" s="439" customFormat="1" x14ac:dyDescent="0.2">
      <c r="B23" s="430"/>
      <c r="C23" s="430"/>
      <c r="D23" s="430"/>
      <c r="E23" s="430"/>
      <c r="F23" s="430"/>
      <c r="G23" s="430"/>
      <c r="H23" s="430"/>
      <c r="I23" s="430"/>
      <c r="K23" s="430"/>
      <c r="L23" s="430"/>
      <c r="M23" s="430"/>
      <c r="N23" s="430"/>
      <c r="O23" s="430"/>
      <c r="P23" s="440"/>
      <c r="Q23" s="441"/>
      <c r="R23" s="440"/>
      <c r="S23" s="441"/>
    </row>
    <row r="24" spans="2:19" s="439" customFormat="1" x14ac:dyDescent="0.2">
      <c r="B24" s="430"/>
      <c r="C24" s="430"/>
      <c r="D24" s="430"/>
      <c r="E24" s="430"/>
      <c r="F24" s="430"/>
      <c r="G24" s="430"/>
      <c r="H24" s="430"/>
      <c r="I24" s="430"/>
      <c r="K24" s="430"/>
      <c r="L24" s="430"/>
      <c r="M24" s="430"/>
      <c r="N24" s="430"/>
      <c r="O24" s="430"/>
      <c r="P24" s="440"/>
      <c r="Q24" s="441"/>
      <c r="R24" s="440"/>
      <c r="S24" s="441"/>
    </row>
    <row r="25" spans="2:19" s="439" customFormat="1" x14ac:dyDescent="0.2">
      <c r="B25" s="430"/>
      <c r="C25" s="430"/>
      <c r="D25" s="430"/>
      <c r="E25" s="430"/>
      <c r="F25" s="430"/>
      <c r="G25" s="430"/>
      <c r="H25" s="430"/>
      <c r="I25" s="430"/>
      <c r="K25" s="430"/>
      <c r="L25" s="430"/>
      <c r="M25" s="430"/>
      <c r="N25" s="430"/>
      <c r="O25" s="430"/>
      <c r="P25" s="440"/>
      <c r="Q25" s="441"/>
      <c r="R25" s="440"/>
      <c r="S25" s="441"/>
    </row>
    <row r="26" spans="2:19" s="439" customFormat="1" x14ac:dyDescent="0.2">
      <c r="B26" s="430"/>
      <c r="C26" s="430"/>
      <c r="D26" s="430"/>
      <c r="E26" s="430"/>
      <c r="F26" s="430"/>
      <c r="G26" s="430"/>
      <c r="H26" s="430"/>
      <c r="I26" s="430"/>
      <c r="K26" s="430"/>
      <c r="L26" s="430"/>
      <c r="M26" s="430"/>
      <c r="N26" s="430"/>
      <c r="O26" s="430"/>
      <c r="P26" s="440"/>
      <c r="Q26" s="441"/>
      <c r="R26" s="440"/>
      <c r="S26" s="441"/>
    </row>
    <row r="27" spans="2:19" s="439" customFormat="1" x14ac:dyDescent="0.2">
      <c r="B27" s="430"/>
      <c r="C27" s="430"/>
      <c r="D27" s="430"/>
      <c r="E27" s="430"/>
      <c r="F27" s="430"/>
      <c r="G27" s="430"/>
      <c r="H27" s="430"/>
      <c r="I27" s="430"/>
      <c r="K27" s="430"/>
      <c r="L27" s="430"/>
      <c r="M27" s="430"/>
      <c r="N27" s="430"/>
      <c r="O27" s="430"/>
      <c r="P27" s="440"/>
      <c r="Q27" s="441"/>
      <c r="R27" s="440"/>
      <c r="S27" s="441"/>
    </row>
    <row r="28" spans="2:19" s="439" customFormat="1" x14ac:dyDescent="0.2">
      <c r="B28" s="430"/>
      <c r="C28" s="430"/>
      <c r="D28" s="430"/>
      <c r="E28" s="430"/>
      <c r="F28" s="430"/>
      <c r="G28" s="430"/>
      <c r="H28" s="430"/>
      <c r="I28" s="430"/>
      <c r="K28" s="430"/>
      <c r="L28" s="430"/>
      <c r="M28" s="430"/>
      <c r="N28" s="430"/>
      <c r="O28" s="430"/>
      <c r="P28" s="440"/>
      <c r="Q28" s="441"/>
      <c r="R28" s="440"/>
      <c r="S28" s="441"/>
    </row>
  </sheetData>
  <sheetProtection password="CDBE" sheet="1" objects="1" scenarios="1" insertHyperlinks="0"/>
  <mergeCells count="1">
    <mergeCell ref="B1:O1"/>
  </mergeCells>
  <phoneticPr fontId="0" type="noConversion"/>
  <hyperlinks>
    <hyperlink ref="C14" r:id="rId1" xr:uid="{00000000-0004-0000-0100-000000000000}"/>
    <hyperlink ref="C13" r:id="rId2" xr:uid="{00000000-0004-0000-0100-000001000000}"/>
    <hyperlink ref="C15" r:id="rId3" xr:uid="{00000000-0004-0000-0100-000002000000}"/>
    <hyperlink ref="C16" r:id="rId4" xr:uid="{00000000-0004-0000-0100-000003000000}"/>
  </hyperlinks>
  <pageMargins left="0.78740157480314965" right="0.78740157480314965" top="0.98425196850393704" bottom="0.98425196850393704" header="0.51181102362204722" footer="0.51181102362204722"/>
  <pageSetup paperSize="9" orientation="portrait" horizontalDpi="0" verticalDpi="0" r:id="rId5"/>
  <headerFooter alignWithMargins="0"/>
  <ignoredErrors>
    <ignoredError sqref="C9:C11" numberStoredAsText="1"/>
  </ignoredErrors>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autoPageBreaks="0"/>
  </sheetPr>
  <dimension ref="B1:P41"/>
  <sheetViews>
    <sheetView showGridLines="0" showRowColHeaders="0" zoomScaleNormal="100" workbookViewId="0"/>
  </sheetViews>
  <sheetFormatPr defaultColWidth="8.85546875" defaultRowHeight="15" x14ac:dyDescent="0.2"/>
  <cols>
    <col min="1" max="1" width="1.7109375" style="1" customWidth="1"/>
    <col min="2" max="2" width="5.7109375" style="8" customWidth="1"/>
    <col min="3" max="3" width="22.7109375" style="8" customWidth="1"/>
    <col min="4" max="4" width="5.7109375" style="39" customWidth="1"/>
    <col min="5" max="5" width="1.7109375" style="73" customWidth="1"/>
    <col min="6" max="6" width="5.7109375" style="39" customWidth="1"/>
    <col min="7" max="7" width="22.7109375" style="8" customWidth="1"/>
    <col min="8" max="8" width="5.7109375" style="1" customWidth="1"/>
    <col min="9" max="9" width="1.7109375" style="134" customWidth="1"/>
    <col min="10" max="10" width="5.7109375" style="3" customWidth="1"/>
    <col min="11" max="11" width="22.7109375" style="1" customWidth="1"/>
    <col min="12" max="12" width="5.7109375" style="3" customWidth="1"/>
    <col min="13" max="13" width="1.7109375" style="134" customWidth="1"/>
    <col min="14" max="14" width="5.7109375" style="3" customWidth="1"/>
    <col min="15" max="15" width="22.7109375" style="1" customWidth="1"/>
    <col min="16" max="16" width="5.7109375" style="3" customWidth="1"/>
    <col min="17" max="17" width="1.7109375" style="1" customWidth="1"/>
    <col min="18" max="16384" width="8.85546875" style="1"/>
  </cols>
  <sheetData>
    <row r="1" spans="2:16" ht="26.25" x14ac:dyDescent="0.4">
      <c r="B1" s="133"/>
      <c r="C1" s="680" t="s">
        <v>150</v>
      </c>
      <c r="D1" s="680"/>
      <c r="E1" s="680"/>
      <c r="F1" s="680"/>
      <c r="G1" s="680"/>
      <c r="H1" s="680"/>
      <c r="I1" s="680"/>
      <c r="J1" s="680"/>
      <c r="K1" s="680"/>
      <c r="L1" s="680"/>
      <c r="M1" s="680"/>
      <c r="N1" s="680"/>
      <c r="O1" s="680"/>
      <c r="P1" s="133"/>
    </row>
    <row r="2" spans="2:16" ht="30" customHeight="1" x14ac:dyDescent="0.35">
      <c r="B2" s="685" t="s">
        <v>157</v>
      </c>
      <c r="C2" s="685"/>
      <c r="D2" s="685"/>
      <c r="E2" s="685"/>
      <c r="F2" s="685"/>
      <c r="G2" s="685"/>
      <c r="H2" s="685"/>
      <c r="I2" s="451"/>
      <c r="J2" s="686" t="s">
        <v>83</v>
      </c>
      <c r="K2" s="686"/>
      <c r="L2" s="686"/>
      <c r="M2" s="451"/>
      <c r="N2" s="683" t="s">
        <v>140</v>
      </c>
      <c r="O2" s="683"/>
      <c r="P2" s="683"/>
    </row>
    <row r="3" spans="2:16" ht="30" customHeight="1" x14ac:dyDescent="0.35">
      <c r="B3" s="682" t="s">
        <v>80</v>
      </c>
      <c r="C3" s="682"/>
      <c r="D3" s="682"/>
      <c r="E3" s="445"/>
      <c r="F3" s="683">
        <v>38540</v>
      </c>
      <c r="G3" s="683"/>
      <c r="H3" s="683"/>
      <c r="I3" s="450"/>
      <c r="J3" s="686" t="s">
        <v>81</v>
      </c>
      <c r="K3" s="686"/>
      <c r="L3" s="686"/>
      <c r="M3" s="450"/>
      <c r="N3" s="684" t="s">
        <v>156</v>
      </c>
      <c r="O3" s="684"/>
      <c r="P3" s="684"/>
    </row>
    <row r="4" spans="2:16" ht="13.15" customHeight="1" thickBot="1" x14ac:dyDescent="0.45">
      <c r="B4" s="2"/>
      <c r="C4" s="12"/>
      <c r="D4" s="38"/>
      <c r="E4" s="135"/>
      <c r="F4" s="38"/>
      <c r="G4" s="12"/>
    </row>
    <row r="5" spans="2:16" s="4" customFormat="1" ht="16.5" thickBot="1" x14ac:dyDescent="0.3">
      <c r="B5" s="139" t="s">
        <v>6</v>
      </c>
      <c r="C5" s="140" t="s">
        <v>7</v>
      </c>
      <c r="D5" s="141" t="s">
        <v>82</v>
      </c>
      <c r="E5" s="14"/>
      <c r="F5" s="139" t="s">
        <v>6</v>
      </c>
      <c r="G5" s="140" t="s">
        <v>7</v>
      </c>
      <c r="H5" s="141" t="s">
        <v>82</v>
      </c>
      <c r="I5" s="14"/>
      <c r="J5" s="139" t="s">
        <v>6</v>
      </c>
      <c r="K5" s="140" t="s">
        <v>7</v>
      </c>
      <c r="L5" s="141" t="s">
        <v>82</v>
      </c>
      <c r="M5" s="14"/>
      <c r="N5" s="139" t="s">
        <v>6</v>
      </c>
      <c r="O5" s="140" t="s">
        <v>7</v>
      </c>
      <c r="P5" s="141" t="s">
        <v>82</v>
      </c>
    </row>
    <row r="6" spans="2:16" x14ac:dyDescent="0.2">
      <c r="B6" s="138">
        <v>1</v>
      </c>
      <c r="C6" s="618"/>
      <c r="D6" s="625"/>
      <c r="E6" s="76"/>
      <c r="F6" s="138">
        <v>26</v>
      </c>
      <c r="G6" s="618"/>
      <c r="H6" s="625"/>
      <c r="I6" s="76"/>
      <c r="J6" s="138">
        <v>51</v>
      </c>
      <c r="K6" s="618"/>
      <c r="L6" s="625"/>
      <c r="M6" s="76"/>
      <c r="N6" s="138">
        <v>76</v>
      </c>
      <c r="O6" s="618"/>
      <c r="P6" s="625"/>
    </row>
    <row r="7" spans="2:16" x14ac:dyDescent="0.2">
      <c r="B7" s="446">
        <v>2</v>
      </c>
      <c r="C7" s="619"/>
      <c r="D7" s="626"/>
      <c r="E7" s="76"/>
      <c r="F7" s="446">
        <v>27</v>
      </c>
      <c r="G7" s="619"/>
      <c r="H7" s="626"/>
      <c r="I7" s="76"/>
      <c r="J7" s="446">
        <v>52</v>
      </c>
      <c r="K7" s="619"/>
      <c r="L7" s="626"/>
      <c r="M7" s="76"/>
      <c r="N7" s="446">
        <v>77</v>
      </c>
      <c r="O7" s="619"/>
      <c r="P7" s="626"/>
    </row>
    <row r="8" spans="2:16" x14ac:dyDescent="0.2">
      <c r="B8" s="136">
        <v>3</v>
      </c>
      <c r="C8" s="620"/>
      <c r="D8" s="627"/>
      <c r="E8" s="76"/>
      <c r="F8" s="136">
        <v>28</v>
      </c>
      <c r="G8" s="620"/>
      <c r="H8" s="627"/>
      <c r="I8" s="76"/>
      <c r="J8" s="136">
        <v>53</v>
      </c>
      <c r="K8" s="620"/>
      <c r="L8" s="627"/>
      <c r="M8" s="76"/>
      <c r="N8" s="136">
        <v>78</v>
      </c>
      <c r="O8" s="620"/>
      <c r="P8" s="627"/>
    </row>
    <row r="9" spans="2:16" x14ac:dyDescent="0.2">
      <c r="B9" s="446">
        <v>4</v>
      </c>
      <c r="C9" s="619"/>
      <c r="D9" s="626"/>
      <c r="E9" s="76"/>
      <c r="F9" s="446">
        <v>29</v>
      </c>
      <c r="G9" s="619"/>
      <c r="H9" s="626"/>
      <c r="I9" s="76"/>
      <c r="J9" s="446">
        <v>54</v>
      </c>
      <c r="K9" s="619"/>
      <c r="L9" s="626"/>
      <c r="M9" s="76"/>
      <c r="N9" s="446">
        <v>79</v>
      </c>
      <c r="O9" s="619"/>
      <c r="P9" s="626"/>
    </row>
    <row r="10" spans="2:16" x14ac:dyDescent="0.2">
      <c r="B10" s="136">
        <v>5</v>
      </c>
      <c r="C10" s="620"/>
      <c r="D10" s="627"/>
      <c r="E10" s="76"/>
      <c r="F10" s="136">
        <v>30</v>
      </c>
      <c r="G10" s="620"/>
      <c r="H10" s="627"/>
      <c r="I10" s="76"/>
      <c r="J10" s="136">
        <v>55</v>
      </c>
      <c r="K10" s="620"/>
      <c r="L10" s="627"/>
      <c r="M10" s="76"/>
      <c r="N10" s="136">
        <v>80</v>
      </c>
      <c r="O10" s="620"/>
      <c r="P10" s="627"/>
    </row>
    <row r="11" spans="2:16" x14ac:dyDescent="0.2">
      <c r="B11" s="446">
        <v>6</v>
      </c>
      <c r="C11" s="619"/>
      <c r="D11" s="626"/>
      <c r="E11" s="76"/>
      <c r="F11" s="446">
        <v>31</v>
      </c>
      <c r="G11" s="619"/>
      <c r="H11" s="626"/>
      <c r="I11" s="76"/>
      <c r="J11" s="446">
        <v>56</v>
      </c>
      <c r="K11" s="619"/>
      <c r="L11" s="626"/>
      <c r="M11" s="76"/>
      <c r="N11" s="446">
        <v>81</v>
      </c>
      <c r="O11" s="619"/>
      <c r="P11" s="626"/>
    </row>
    <row r="12" spans="2:16" x14ac:dyDescent="0.2">
      <c r="B12" s="136">
        <v>7</v>
      </c>
      <c r="C12" s="620"/>
      <c r="D12" s="627"/>
      <c r="E12" s="76"/>
      <c r="F12" s="136">
        <v>32</v>
      </c>
      <c r="G12" s="620"/>
      <c r="H12" s="627"/>
      <c r="I12" s="76"/>
      <c r="J12" s="136">
        <v>57</v>
      </c>
      <c r="K12" s="620"/>
      <c r="L12" s="627"/>
      <c r="M12" s="76"/>
      <c r="N12" s="136">
        <v>82</v>
      </c>
      <c r="O12" s="620"/>
      <c r="P12" s="627"/>
    </row>
    <row r="13" spans="2:16" x14ac:dyDescent="0.2">
      <c r="B13" s="446">
        <v>8</v>
      </c>
      <c r="C13" s="619"/>
      <c r="D13" s="626"/>
      <c r="E13" s="76"/>
      <c r="F13" s="446">
        <v>33</v>
      </c>
      <c r="G13" s="619"/>
      <c r="H13" s="626"/>
      <c r="I13" s="76"/>
      <c r="J13" s="446">
        <v>58</v>
      </c>
      <c r="K13" s="619"/>
      <c r="L13" s="626"/>
      <c r="M13" s="76"/>
      <c r="N13" s="446">
        <v>83</v>
      </c>
      <c r="O13" s="619"/>
      <c r="P13" s="626"/>
    </row>
    <row r="14" spans="2:16" x14ac:dyDescent="0.2">
      <c r="B14" s="136">
        <v>9</v>
      </c>
      <c r="C14" s="620"/>
      <c r="D14" s="627"/>
      <c r="E14" s="76"/>
      <c r="F14" s="136">
        <v>34</v>
      </c>
      <c r="G14" s="620"/>
      <c r="H14" s="627"/>
      <c r="I14" s="76"/>
      <c r="J14" s="136">
        <v>59</v>
      </c>
      <c r="K14" s="620"/>
      <c r="L14" s="627"/>
      <c r="M14" s="76"/>
      <c r="N14" s="136">
        <v>84</v>
      </c>
      <c r="O14" s="620"/>
      <c r="P14" s="627"/>
    </row>
    <row r="15" spans="2:16" x14ac:dyDescent="0.2">
      <c r="B15" s="446">
        <v>10</v>
      </c>
      <c r="C15" s="619"/>
      <c r="D15" s="626"/>
      <c r="E15" s="76"/>
      <c r="F15" s="446">
        <v>35</v>
      </c>
      <c r="G15" s="619"/>
      <c r="H15" s="626"/>
      <c r="I15" s="76"/>
      <c r="J15" s="446">
        <v>60</v>
      </c>
      <c r="K15" s="619"/>
      <c r="L15" s="626"/>
      <c r="M15" s="76"/>
      <c r="N15" s="446">
        <v>85</v>
      </c>
      <c r="O15" s="619"/>
      <c r="P15" s="626"/>
    </row>
    <row r="16" spans="2:16" x14ac:dyDescent="0.2">
      <c r="B16" s="136">
        <v>11</v>
      </c>
      <c r="C16" s="620"/>
      <c r="D16" s="628"/>
      <c r="F16" s="136">
        <v>36</v>
      </c>
      <c r="G16" s="620"/>
      <c r="H16" s="627"/>
      <c r="I16" s="76"/>
      <c r="J16" s="136">
        <v>61</v>
      </c>
      <c r="K16" s="620"/>
      <c r="L16" s="627"/>
      <c r="M16" s="76"/>
      <c r="N16" s="136">
        <v>86</v>
      </c>
      <c r="O16" s="620"/>
      <c r="P16" s="627"/>
    </row>
    <row r="17" spans="2:16" x14ac:dyDescent="0.2">
      <c r="B17" s="446">
        <v>12</v>
      </c>
      <c r="C17" s="621"/>
      <c r="D17" s="629"/>
      <c r="F17" s="446">
        <v>37</v>
      </c>
      <c r="G17" s="619"/>
      <c r="H17" s="626"/>
      <c r="I17" s="76"/>
      <c r="J17" s="446">
        <v>62</v>
      </c>
      <c r="K17" s="619"/>
      <c r="L17" s="626"/>
      <c r="M17" s="76"/>
      <c r="N17" s="446">
        <v>87</v>
      </c>
      <c r="O17" s="619"/>
      <c r="P17" s="626"/>
    </row>
    <row r="18" spans="2:16" x14ac:dyDescent="0.2">
      <c r="B18" s="136">
        <v>13</v>
      </c>
      <c r="C18" s="620"/>
      <c r="D18" s="627"/>
      <c r="F18" s="136">
        <v>38</v>
      </c>
      <c r="G18" s="620"/>
      <c r="H18" s="627"/>
      <c r="I18" s="76"/>
      <c r="J18" s="136">
        <v>63</v>
      </c>
      <c r="K18" s="620"/>
      <c r="L18" s="627"/>
      <c r="M18" s="76"/>
      <c r="N18" s="136">
        <v>88</v>
      </c>
      <c r="O18" s="620"/>
      <c r="P18" s="627"/>
    </row>
    <row r="19" spans="2:16" x14ac:dyDescent="0.2">
      <c r="B19" s="446">
        <v>14</v>
      </c>
      <c r="C19" s="619"/>
      <c r="D19" s="626"/>
      <c r="F19" s="446">
        <v>39</v>
      </c>
      <c r="G19" s="619"/>
      <c r="H19" s="626"/>
      <c r="I19" s="76"/>
      <c r="J19" s="446">
        <v>64</v>
      </c>
      <c r="K19" s="619"/>
      <c r="L19" s="626"/>
      <c r="M19" s="76"/>
      <c r="N19" s="446">
        <v>89</v>
      </c>
      <c r="O19" s="619"/>
      <c r="P19" s="626"/>
    </row>
    <row r="20" spans="2:16" x14ac:dyDescent="0.2">
      <c r="B20" s="136">
        <v>15</v>
      </c>
      <c r="C20" s="620"/>
      <c r="D20" s="627"/>
      <c r="F20" s="136">
        <v>40</v>
      </c>
      <c r="G20" s="620"/>
      <c r="H20" s="627"/>
      <c r="I20" s="76"/>
      <c r="J20" s="136">
        <v>65</v>
      </c>
      <c r="K20" s="620"/>
      <c r="L20" s="627"/>
      <c r="M20" s="76"/>
      <c r="N20" s="136">
        <v>90</v>
      </c>
      <c r="O20" s="620"/>
      <c r="P20" s="627"/>
    </row>
    <row r="21" spans="2:16" x14ac:dyDescent="0.2">
      <c r="B21" s="446">
        <v>16</v>
      </c>
      <c r="C21" s="619"/>
      <c r="D21" s="626"/>
      <c r="F21" s="446">
        <v>41</v>
      </c>
      <c r="G21" s="619"/>
      <c r="H21" s="634"/>
      <c r="I21" s="75"/>
      <c r="J21" s="447">
        <v>66</v>
      </c>
      <c r="K21" s="619"/>
      <c r="L21" s="630"/>
      <c r="M21" s="75"/>
      <c r="N21" s="447">
        <v>91</v>
      </c>
      <c r="O21" s="619"/>
      <c r="P21" s="630"/>
    </row>
    <row r="22" spans="2:16" x14ac:dyDescent="0.2">
      <c r="B22" s="136">
        <v>17</v>
      </c>
      <c r="C22" s="620"/>
      <c r="D22" s="628"/>
      <c r="F22" s="136">
        <v>42</v>
      </c>
      <c r="G22" s="620"/>
      <c r="H22" s="635"/>
      <c r="I22" s="75"/>
      <c r="J22" s="142">
        <v>67</v>
      </c>
      <c r="K22" s="620"/>
      <c r="L22" s="628"/>
      <c r="M22" s="75"/>
      <c r="N22" s="142">
        <v>92</v>
      </c>
      <c r="O22" s="620"/>
      <c r="P22" s="628"/>
    </row>
    <row r="23" spans="2:16" x14ac:dyDescent="0.2">
      <c r="B23" s="446">
        <v>18</v>
      </c>
      <c r="C23" s="619"/>
      <c r="D23" s="630"/>
      <c r="F23" s="446">
        <v>43</v>
      </c>
      <c r="G23" s="619"/>
      <c r="H23" s="634"/>
      <c r="I23" s="75"/>
      <c r="J23" s="447">
        <v>68</v>
      </c>
      <c r="K23" s="619"/>
      <c r="L23" s="630"/>
      <c r="M23" s="75"/>
      <c r="N23" s="447">
        <v>93</v>
      </c>
      <c r="O23" s="619"/>
      <c r="P23" s="630"/>
    </row>
    <row r="24" spans="2:16" x14ac:dyDescent="0.2">
      <c r="B24" s="136">
        <v>19</v>
      </c>
      <c r="C24" s="620"/>
      <c r="D24" s="628"/>
      <c r="F24" s="136">
        <v>44</v>
      </c>
      <c r="G24" s="620"/>
      <c r="H24" s="635"/>
      <c r="I24" s="75"/>
      <c r="J24" s="142">
        <v>69</v>
      </c>
      <c r="K24" s="620"/>
      <c r="L24" s="628"/>
      <c r="M24" s="75"/>
      <c r="N24" s="142">
        <v>94</v>
      </c>
      <c r="O24" s="620"/>
      <c r="P24" s="628"/>
    </row>
    <row r="25" spans="2:16" x14ac:dyDescent="0.2">
      <c r="B25" s="448">
        <v>20</v>
      </c>
      <c r="C25" s="622"/>
      <c r="D25" s="631"/>
      <c r="F25" s="448">
        <v>45</v>
      </c>
      <c r="G25" s="622"/>
      <c r="H25" s="636"/>
      <c r="I25" s="75"/>
      <c r="J25" s="449">
        <v>70</v>
      </c>
      <c r="K25" s="622"/>
      <c r="L25" s="631"/>
      <c r="M25" s="75"/>
      <c r="N25" s="449">
        <v>95</v>
      </c>
      <c r="O25" s="622"/>
      <c r="P25" s="631"/>
    </row>
    <row r="26" spans="2:16" x14ac:dyDescent="0.2">
      <c r="B26" s="157">
        <v>21</v>
      </c>
      <c r="C26" s="623"/>
      <c r="D26" s="632"/>
      <c r="F26" s="157">
        <v>46</v>
      </c>
      <c r="G26" s="623"/>
      <c r="H26" s="637"/>
      <c r="I26" s="75"/>
      <c r="J26" s="158">
        <v>71</v>
      </c>
      <c r="K26" s="623"/>
      <c r="L26" s="632"/>
      <c r="M26" s="75"/>
      <c r="N26" s="158">
        <v>96</v>
      </c>
      <c r="O26" s="623"/>
      <c r="P26" s="632"/>
    </row>
    <row r="27" spans="2:16" x14ac:dyDescent="0.2">
      <c r="B27" s="448">
        <v>22</v>
      </c>
      <c r="C27" s="622"/>
      <c r="D27" s="631"/>
      <c r="F27" s="448">
        <v>47</v>
      </c>
      <c r="G27" s="622"/>
      <c r="H27" s="636"/>
      <c r="I27" s="75"/>
      <c r="J27" s="449">
        <v>72</v>
      </c>
      <c r="K27" s="622"/>
      <c r="L27" s="631"/>
      <c r="M27" s="75"/>
      <c r="N27" s="449">
        <v>97</v>
      </c>
      <c r="O27" s="622"/>
      <c r="P27" s="631"/>
    </row>
    <row r="28" spans="2:16" x14ac:dyDescent="0.2">
      <c r="B28" s="157">
        <v>23</v>
      </c>
      <c r="C28" s="623"/>
      <c r="D28" s="632"/>
      <c r="F28" s="157">
        <v>48</v>
      </c>
      <c r="G28" s="623"/>
      <c r="H28" s="637"/>
      <c r="I28" s="75"/>
      <c r="J28" s="158">
        <v>73</v>
      </c>
      <c r="K28" s="623"/>
      <c r="L28" s="632"/>
      <c r="M28" s="75"/>
      <c r="N28" s="158">
        <v>98</v>
      </c>
      <c r="O28" s="623"/>
      <c r="P28" s="632"/>
    </row>
    <row r="29" spans="2:16" x14ac:dyDescent="0.2">
      <c r="B29" s="448">
        <v>24</v>
      </c>
      <c r="C29" s="622"/>
      <c r="D29" s="631"/>
      <c r="F29" s="448">
        <v>49</v>
      </c>
      <c r="G29" s="622"/>
      <c r="H29" s="636"/>
      <c r="I29" s="75"/>
      <c r="J29" s="449">
        <v>74</v>
      </c>
      <c r="K29" s="622"/>
      <c r="L29" s="631"/>
      <c r="M29" s="75"/>
      <c r="N29" s="449">
        <v>99</v>
      </c>
      <c r="O29" s="622"/>
      <c r="P29" s="631"/>
    </row>
    <row r="30" spans="2:16" ht="15.75" thickBot="1" x14ac:dyDescent="0.25">
      <c r="B30" s="137">
        <v>25</v>
      </c>
      <c r="C30" s="624"/>
      <c r="D30" s="633"/>
      <c r="F30" s="137">
        <v>50</v>
      </c>
      <c r="G30" s="624"/>
      <c r="H30" s="638"/>
      <c r="I30" s="15"/>
      <c r="J30" s="143">
        <v>75</v>
      </c>
      <c r="K30" s="624"/>
      <c r="L30" s="633"/>
      <c r="M30" s="15"/>
      <c r="N30" s="143">
        <v>100</v>
      </c>
      <c r="O30" s="624"/>
      <c r="P30" s="633"/>
    </row>
    <row r="31" spans="2:16" x14ac:dyDescent="0.2">
      <c r="B31" s="73"/>
      <c r="G31" s="1"/>
    </row>
    <row r="32" spans="2:16" x14ac:dyDescent="0.2">
      <c r="B32" s="73"/>
      <c r="G32" s="1"/>
    </row>
    <row r="33" spans="2:7" x14ac:dyDescent="0.2">
      <c r="B33" s="73"/>
      <c r="G33" s="1"/>
    </row>
    <row r="34" spans="2:7" x14ac:dyDescent="0.2">
      <c r="B34" s="73"/>
      <c r="G34" s="1"/>
    </row>
    <row r="35" spans="2:7" x14ac:dyDescent="0.2">
      <c r="B35" s="73"/>
      <c r="G35" s="1"/>
    </row>
    <row r="36" spans="2:7" x14ac:dyDescent="0.2">
      <c r="B36" s="73"/>
      <c r="G36" s="1"/>
    </row>
    <row r="37" spans="2:7" x14ac:dyDescent="0.2">
      <c r="B37" s="73"/>
      <c r="G37" s="1"/>
    </row>
    <row r="38" spans="2:7" x14ac:dyDescent="0.2">
      <c r="B38" s="73"/>
      <c r="G38" s="1"/>
    </row>
    <row r="39" spans="2:7" x14ac:dyDescent="0.2">
      <c r="B39" s="73"/>
      <c r="G39" s="1"/>
    </row>
    <row r="40" spans="2:7" x14ac:dyDescent="0.2">
      <c r="B40" s="74"/>
      <c r="F40" s="3"/>
      <c r="G40" s="1"/>
    </row>
    <row r="41" spans="2:7" x14ac:dyDescent="0.2">
      <c r="B41" s="74"/>
    </row>
  </sheetData>
  <sheetProtection password="CDBE" sheet="1" objects="1" scenarios="1"/>
  <dataConsolidate/>
  <customSheetViews>
    <customSheetView guid="{C3481001-D93C-11D1-B18A-444553540000}" showRuler="0">
      <selection activeCell="D3" sqref="D3"/>
      <pageMargins left="0.78740157499999996" right="0.78740157499999996" top="0.984251969" bottom="0.984251969" header="0.4921259845" footer="0.4921259845"/>
      <pageSetup paperSize="9" orientation="portrait" horizontalDpi="300" verticalDpi="300" r:id="rId1"/>
      <headerFooter alignWithMargins="0"/>
    </customSheetView>
    <customSheetView guid="{C3481005-D93C-11D1-B18A-444553540000}" showRuler="0">
      <selection activeCell="D3" sqref="D3"/>
      <pageMargins left="0.78740157499999996" right="0.78740157499999996" top="0.984251969" bottom="0.984251969" header="0.4921259845" footer="0.4921259845"/>
      <pageSetup paperSize="9" orientation="portrait" horizontalDpi="300" verticalDpi="300" r:id="rId2"/>
      <headerFooter alignWithMargins="0"/>
    </customSheetView>
  </customSheetViews>
  <mergeCells count="8">
    <mergeCell ref="C1:O1"/>
    <mergeCell ref="B3:D3"/>
    <mergeCell ref="F3:H3"/>
    <mergeCell ref="N2:P2"/>
    <mergeCell ref="N3:P3"/>
    <mergeCell ref="B2:H2"/>
    <mergeCell ref="J3:L3"/>
    <mergeCell ref="J2:L2"/>
  </mergeCells>
  <phoneticPr fontId="0" type="noConversion"/>
  <printOptions horizontalCentered="1"/>
  <pageMargins left="0" right="0" top="0.59055118110236227" bottom="0.59055118110236227" header="0.19685039370078741" footer="0.19685039370078741"/>
  <pageSetup paperSize="9" orientation="landscape" r:id="rId3"/>
  <headerFooter alignWithMargins="0">
    <oddHeader>&amp;CProgram pro zpracování výsledků - hra PLAMEN</oddHeader>
    <oddFooter>&amp;LAutor programu: Ing. Milan Hoffmann&amp;CStránka &amp;P&amp;ROprávněný uživatel - SH ČMS</oddFooter>
  </headerFooter>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2">
    <pageSetUpPr autoPageBreaks="0"/>
  </sheetPr>
  <dimension ref="A1:U205"/>
  <sheetViews>
    <sheetView showGridLines="0" showRowColHeaders="0" zoomScaleNormal="100" workbookViewId="0">
      <pane ySplit="5" topLeftCell="A6" activePane="bottomLeft" state="frozen"/>
      <selection pane="bottomLeft" activeCell="C11" sqref="C11"/>
    </sheetView>
  </sheetViews>
  <sheetFormatPr defaultColWidth="8.85546875" defaultRowHeight="12.75" x14ac:dyDescent="0.2"/>
  <cols>
    <col min="1" max="1" width="0.85546875" style="1" customWidth="1"/>
    <col min="2" max="2" width="4" style="17" customWidth="1"/>
    <col min="3" max="3" width="17.7109375" style="1" customWidth="1"/>
    <col min="4" max="4" width="2" style="3" customWidth="1"/>
    <col min="5" max="6" width="8.7109375" style="1" customWidth="1"/>
    <col min="7" max="7" width="5.7109375" style="19" customWidth="1"/>
    <col min="8" max="8" width="6.7109375" style="20" customWidth="1"/>
    <col min="9" max="9" width="6.7109375" style="19" customWidth="1"/>
    <col min="10" max="10" width="4.7109375" style="37" customWidth="1"/>
    <col min="11" max="11" width="7.7109375" style="22" customWidth="1"/>
    <col min="12" max="12" width="3.7109375" style="9" customWidth="1"/>
    <col min="13" max="19" width="3.28515625" style="3" customWidth="1"/>
    <col min="20" max="20" width="2.7109375" style="3" customWidth="1"/>
    <col min="21" max="21" width="0.85546875" style="1" customWidth="1"/>
    <col min="22" max="16384" width="8.85546875" style="1"/>
  </cols>
  <sheetData>
    <row r="1" spans="1:21" ht="26.25" x14ac:dyDescent="0.4">
      <c r="A1" s="16"/>
      <c r="B1" s="693" t="s">
        <v>139</v>
      </c>
      <c r="C1" s="693"/>
      <c r="D1" s="693"/>
      <c r="E1" s="693"/>
      <c r="F1" s="693"/>
      <c r="G1" s="693"/>
      <c r="H1" s="693"/>
      <c r="I1" s="693"/>
      <c r="J1" s="693"/>
      <c r="K1" s="693"/>
      <c r="L1" s="693"/>
      <c r="M1" s="693"/>
      <c r="N1" s="693"/>
      <c r="O1" s="693"/>
      <c r="P1" s="693"/>
      <c r="Q1" s="693"/>
      <c r="R1" s="693"/>
      <c r="S1" s="693"/>
    </row>
    <row r="2" spans="1:21" ht="13.5" thickBot="1" x14ac:dyDescent="0.25">
      <c r="C2" s="18"/>
      <c r="D2" s="18"/>
      <c r="E2" s="18"/>
      <c r="F2" s="18"/>
      <c r="J2" s="21"/>
    </row>
    <row r="3" spans="1:21" ht="15" customHeight="1" thickBot="1" x14ac:dyDescent="0.25">
      <c r="C3" s="691" t="s">
        <v>165</v>
      </c>
      <c r="D3" s="692"/>
      <c r="E3" s="23"/>
      <c r="F3" s="23"/>
      <c r="G3" s="24"/>
      <c r="J3" s="25"/>
      <c r="K3" s="146"/>
      <c r="L3" s="26"/>
      <c r="M3" s="26"/>
      <c r="U3" s="27"/>
    </row>
    <row r="4" spans="1:21" ht="13.15" customHeight="1" x14ac:dyDescent="0.2">
      <c r="B4" s="696" t="s">
        <v>24</v>
      </c>
      <c r="C4" s="687" t="s">
        <v>9</v>
      </c>
      <c r="D4" s="688"/>
      <c r="E4" s="698" t="s">
        <v>68</v>
      </c>
      <c r="F4" s="700" t="s">
        <v>69</v>
      </c>
      <c r="G4" s="700" t="s">
        <v>70</v>
      </c>
      <c r="H4" s="694" t="s">
        <v>146</v>
      </c>
      <c r="I4" s="702" t="s">
        <v>147</v>
      </c>
      <c r="J4" s="704" t="s">
        <v>10</v>
      </c>
      <c r="K4" s="705"/>
      <c r="L4" s="705"/>
      <c r="M4" s="706"/>
      <c r="N4" s="707" t="s">
        <v>11</v>
      </c>
      <c r="O4" s="708"/>
      <c r="P4" s="708"/>
      <c r="Q4" s="708"/>
      <c r="R4" s="708"/>
      <c r="S4" s="709"/>
      <c r="U4" s="28"/>
    </row>
    <row r="5" spans="1:21" s="29" customFormat="1" ht="91.5" thickBot="1" x14ac:dyDescent="0.25">
      <c r="B5" s="697"/>
      <c r="C5" s="689"/>
      <c r="D5" s="690"/>
      <c r="E5" s="699"/>
      <c r="F5" s="701"/>
      <c r="G5" s="710"/>
      <c r="H5" s="695"/>
      <c r="I5" s="703"/>
      <c r="J5" s="30" t="s">
        <v>22</v>
      </c>
      <c r="K5" s="31" t="s">
        <v>148</v>
      </c>
      <c r="L5" s="32" t="s">
        <v>14</v>
      </c>
      <c r="M5" s="33" t="s">
        <v>15</v>
      </c>
      <c r="N5" s="34" t="s">
        <v>16</v>
      </c>
      <c r="O5" s="35" t="s">
        <v>17</v>
      </c>
      <c r="P5" s="35" t="s">
        <v>18</v>
      </c>
      <c r="Q5" s="35" t="s">
        <v>19</v>
      </c>
      <c r="R5" s="35" t="s">
        <v>20</v>
      </c>
      <c r="S5" s="36" t="s">
        <v>21</v>
      </c>
      <c r="T5" s="676" t="s">
        <v>160</v>
      </c>
    </row>
    <row r="6" spans="1:21" x14ac:dyDescent="0.2">
      <c r="B6" s="5">
        <v>1</v>
      </c>
      <c r="C6" s="639" t="str">
        <f>IF('Start - podzim'!C6="","",'Start - podzim'!C6)</f>
        <v/>
      </c>
      <c r="D6" s="640" t="str">
        <f>IF(C6="","",IF('Start - podzim'!D6="","",'Start - podzim'!D6))</f>
        <v/>
      </c>
      <c r="E6" s="69"/>
      <c r="F6" s="62"/>
      <c r="G6" s="66" t="str">
        <f>IF(C6="","",IF(F6&gt;0,IF(AND(E6&gt;0,F6&gt;0,(F6-E6)&gt;0),F6-E6,"chyba"),"X"))</f>
        <v/>
      </c>
      <c r="H6" s="655" t="str">
        <f t="shared" ref="H6:H70" si="0">IF(C6="","",0)</f>
        <v/>
      </c>
      <c r="I6" s="656" t="str">
        <f>IF(C6="","",IF(G6="chyba","chyba",IF(G6="X","X",IF((G6-H6)&lt;0,"chyba",G6-H6))))</f>
        <v/>
      </c>
      <c r="J6" s="40" t="str">
        <f>IF(C6="","",M6/1440)</f>
        <v/>
      </c>
      <c r="K6" s="666" t="str">
        <f>IF(C6="","",IF(I6="chyba","chyba",IF(I6="X","X",IF(C6="","X",IF(T6="D","D",ROUND(SUM(I6:J6),10))))))</f>
        <v/>
      </c>
      <c r="L6" s="41" t="str">
        <f>IF(C6="","",IF(K6="chyba","CH",IF(K6="X","X",IF(K6="D","D",RANK(K6,K$6:K$105,1)))))</f>
        <v/>
      </c>
      <c r="M6" s="42" t="str">
        <f>IF(C6="","",SUM(N6:S6))</f>
        <v/>
      </c>
      <c r="N6" s="53"/>
      <c r="O6" s="54"/>
      <c r="P6" s="54"/>
      <c r="Q6" s="54"/>
      <c r="R6" s="54"/>
      <c r="S6" s="55"/>
      <c r="T6" s="678"/>
    </row>
    <row r="7" spans="1:21" x14ac:dyDescent="0.2">
      <c r="B7" s="452">
        <v>2</v>
      </c>
      <c r="C7" s="641" t="str">
        <f>IF('Start - podzim'!C7="","",'Start - podzim'!C7)</f>
        <v/>
      </c>
      <c r="D7" s="642" t="str">
        <f>IF(C7="","",IF('Start - podzim'!D7="","",'Start - podzim'!D7))</f>
        <v/>
      </c>
      <c r="E7" s="453"/>
      <c r="F7" s="454"/>
      <c r="G7" s="67" t="str">
        <f t="shared" ref="G7:G70" si="1">IF(C7="","",IF(F7&gt;0,IF(AND(E7&gt;0,F7&gt;0,(F7-E7)&gt;0),F7-E7,"chyba"),"X"))</f>
        <v/>
      </c>
      <c r="H7" s="657" t="str">
        <f t="shared" si="0"/>
        <v/>
      </c>
      <c r="I7" s="658" t="str">
        <f t="shared" ref="I7:I70" si="2">IF(C7="","",IF(G7="chyba","chyba",IF(G7="X","X",IF((G7-H7)&lt;0,"chyba",G7-H7))))</f>
        <v/>
      </c>
      <c r="J7" s="44" t="str">
        <f t="shared" ref="J7:J70" si="3">IF(C7="","",M7/1440)</f>
        <v/>
      </c>
      <c r="K7" s="667" t="str">
        <f t="shared" ref="K7:K70" si="4">IF(C7="","",IF(I7="chyba","chyba",IF(I7="X","X",IF(C7="","X",IF(T7="D","D",ROUND(SUM(I7:J7),10))))))</f>
        <v/>
      </c>
      <c r="L7" s="45" t="str">
        <f t="shared" ref="L7:L70" si="5">IF(C7="","",IF(K7="chyba","CH",IF(K7="X","X",IF(K7="D","D",RANK(K7,K$6:K$105,1)))))</f>
        <v/>
      </c>
      <c r="M7" s="46" t="str">
        <f t="shared" ref="M7:M70" si="6">IF(C7="","",SUM(N7:S7))</f>
        <v/>
      </c>
      <c r="N7" s="455"/>
      <c r="O7" s="456"/>
      <c r="P7" s="456"/>
      <c r="Q7" s="456"/>
      <c r="R7" s="456"/>
      <c r="S7" s="457"/>
      <c r="T7" s="678"/>
    </row>
    <row r="8" spans="1:21" x14ac:dyDescent="0.2">
      <c r="B8" s="6">
        <v>3</v>
      </c>
      <c r="C8" s="643" t="str">
        <f>IF('Start - podzim'!C8="","",'Start - podzim'!C8)</f>
        <v/>
      </c>
      <c r="D8" s="644" t="str">
        <f>IF(C8="","",IF('Start - podzim'!D8="","",'Start - podzim'!D8))</f>
        <v/>
      </c>
      <c r="E8" s="70"/>
      <c r="F8" s="63"/>
      <c r="G8" s="67" t="str">
        <f t="shared" si="1"/>
        <v/>
      </c>
      <c r="H8" s="659" t="str">
        <f t="shared" si="0"/>
        <v/>
      </c>
      <c r="I8" s="658" t="str">
        <f t="shared" si="2"/>
        <v/>
      </c>
      <c r="J8" s="44" t="str">
        <f t="shared" si="3"/>
        <v/>
      </c>
      <c r="K8" s="667" t="str">
        <f t="shared" si="4"/>
        <v/>
      </c>
      <c r="L8" s="45" t="str">
        <f t="shared" si="5"/>
        <v/>
      </c>
      <c r="M8" s="46" t="str">
        <f t="shared" si="6"/>
        <v/>
      </c>
      <c r="N8" s="56"/>
      <c r="O8" s="57"/>
      <c r="P8" s="57"/>
      <c r="Q8" s="57"/>
      <c r="R8" s="57"/>
      <c r="S8" s="58"/>
      <c r="T8" s="678"/>
    </row>
    <row r="9" spans="1:21" x14ac:dyDescent="0.2">
      <c r="B9" s="458">
        <v>4</v>
      </c>
      <c r="C9" s="641" t="str">
        <f>IF('Start - podzim'!C9="","",'Start - podzim'!C9)</f>
        <v/>
      </c>
      <c r="D9" s="642" t="str">
        <f>IF(C9="","",IF('Start - podzim'!D9="","",'Start - podzim'!D9))</f>
        <v/>
      </c>
      <c r="E9" s="453"/>
      <c r="F9" s="460"/>
      <c r="G9" s="67" t="str">
        <f t="shared" si="1"/>
        <v/>
      </c>
      <c r="H9" s="660" t="str">
        <f t="shared" si="0"/>
        <v/>
      </c>
      <c r="I9" s="658" t="str">
        <f t="shared" si="2"/>
        <v/>
      </c>
      <c r="J9" s="48" t="str">
        <f t="shared" si="3"/>
        <v/>
      </c>
      <c r="K9" s="668" t="str">
        <f t="shared" si="4"/>
        <v/>
      </c>
      <c r="L9" s="45" t="str">
        <f t="shared" si="5"/>
        <v/>
      </c>
      <c r="M9" s="49" t="str">
        <f t="shared" si="6"/>
        <v/>
      </c>
      <c r="N9" s="455"/>
      <c r="O9" s="456"/>
      <c r="P9" s="456"/>
      <c r="Q9" s="456"/>
      <c r="R9" s="456"/>
      <c r="S9" s="457"/>
      <c r="T9" s="678"/>
    </row>
    <row r="10" spans="1:21" x14ac:dyDescent="0.2">
      <c r="B10" s="47">
        <v>5</v>
      </c>
      <c r="C10" s="643" t="str">
        <f>IF('Start - podzim'!C10="","",'Start - podzim'!C10)</f>
        <v/>
      </c>
      <c r="D10" s="644" t="str">
        <f>IF(C10="","",IF('Start - podzim'!D10="","",'Start - podzim'!D10))</f>
        <v/>
      </c>
      <c r="E10" s="70"/>
      <c r="F10" s="63"/>
      <c r="G10" s="67" t="str">
        <f t="shared" si="1"/>
        <v/>
      </c>
      <c r="H10" s="659" t="str">
        <f t="shared" si="0"/>
        <v/>
      </c>
      <c r="I10" s="658" t="str">
        <f t="shared" si="2"/>
        <v/>
      </c>
      <c r="J10" s="48" t="str">
        <f t="shared" si="3"/>
        <v/>
      </c>
      <c r="K10" s="668" t="str">
        <f t="shared" si="4"/>
        <v/>
      </c>
      <c r="L10" s="45" t="str">
        <f t="shared" si="5"/>
        <v/>
      </c>
      <c r="M10" s="49" t="str">
        <f t="shared" si="6"/>
        <v/>
      </c>
      <c r="N10" s="56"/>
      <c r="O10" s="57"/>
      <c r="P10" s="57"/>
      <c r="Q10" s="57"/>
      <c r="R10" s="57"/>
      <c r="S10" s="58"/>
      <c r="T10" s="678"/>
    </row>
    <row r="11" spans="1:21" x14ac:dyDescent="0.2">
      <c r="B11" s="458">
        <v>6</v>
      </c>
      <c r="C11" s="641" t="str">
        <f>IF('Start - podzim'!C11="","",'Start - podzim'!C11)</f>
        <v/>
      </c>
      <c r="D11" s="642" t="str">
        <f>IF(C11="","",IF('Start - podzim'!D11="","",'Start - podzim'!D11))</f>
        <v/>
      </c>
      <c r="E11" s="459"/>
      <c r="F11" s="460"/>
      <c r="G11" s="67" t="str">
        <f t="shared" si="1"/>
        <v/>
      </c>
      <c r="H11" s="660" t="str">
        <f t="shared" si="0"/>
        <v/>
      </c>
      <c r="I11" s="658" t="str">
        <f t="shared" si="2"/>
        <v/>
      </c>
      <c r="J11" s="48" t="str">
        <f t="shared" si="3"/>
        <v/>
      </c>
      <c r="K11" s="668" t="str">
        <f t="shared" si="4"/>
        <v/>
      </c>
      <c r="L11" s="45" t="str">
        <f t="shared" si="5"/>
        <v/>
      </c>
      <c r="M11" s="49" t="str">
        <f t="shared" si="6"/>
        <v/>
      </c>
      <c r="N11" s="455"/>
      <c r="O11" s="456"/>
      <c r="P11" s="456"/>
      <c r="Q11" s="456"/>
      <c r="R11" s="456"/>
      <c r="S11" s="457"/>
      <c r="T11" s="678"/>
    </row>
    <row r="12" spans="1:21" x14ac:dyDescent="0.2">
      <c r="B12" s="47">
        <v>7</v>
      </c>
      <c r="C12" s="643" t="str">
        <f>IF('Start - podzim'!C12="","",'Start - podzim'!C12)</f>
        <v/>
      </c>
      <c r="D12" s="644" t="str">
        <f>IF(C12="","",IF('Start - podzim'!D12="","",'Start - podzim'!D12))</f>
        <v/>
      </c>
      <c r="E12" s="71"/>
      <c r="F12" s="64"/>
      <c r="G12" s="67" t="str">
        <f t="shared" si="1"/>
        <v/>
      </c>
      <c r="H12" s="659" t="str">
        <f t="shared" si="0"/>
        <v/>
      </c>
      <c r="I12" s="658" t="str">
        <f t="shared" si="2"/>
        <v/>
      </c>
      <c r="J12" s="48" t="str">
        <f t="shared" si="3"/>
        <v/>
      </c>
      <c r="K12" s="668" t="str">
        <f t="shared" si="4"/>
        <v/>
      </c>
      <c r="L12" s="45" t="str">
        <f t="shared" si="5"/>
        <v/>
      </c>
      <c r="M12" s="49" t="str">
        <f t="shared" si="6"/>
        <v/>
      </c>
      <c r="N12" s="56"/>
      <c r="O12" s="57"/>
      <c r="P12" s="57"/>
      <c r="Q12" s="57"/>
      <c r="R12" s="57"/>
      <c r="S12" s="58"/>
      <c r="T12" s="678"/>
    </row>
    <row r="13" spans="1:21" x14ac:dyDescent="0.2">
      <c r="B13" s="458">
        <v>8</v>
      </c>
      <c r="C13" s="641" t="str">
        <f>IF('Start - podzim'!C13="","",'Start - podzim'!C13)</f>
        <v/>
      </c>
      <c r="D13" s="642" t="str">
        <f>IF(C13="","",IF('Start - podzim'!D13="","",'Start - podzim'!D13))</f>
        <v/>
      </c>
      <c r="E13" s="459"/>
      <c r="F13" s="460"/>
      <c r="G13" s="67" t="str">
        <f t="shared" si="1"/>
        <v/>
      </c>
      <c r="H13" s="660" t="str">
        <f t="shared" si="0"/>
        <v/>
      </c>
      <c r="I13" s="658" t="str">
        <f t="shared" si="2"/>
        <v/>
      </c>
      <c r="J13" s="48" t="str">
        <f t="shared" si="3"/>
        <v/>
      </c>
      <c r="K13" s="668" t="str">
        <f t="shared" si="4"/>
        <v/>
      </c>
      <c r="L13" s="45" t="str">
        <f t="shared" si="5"/>
        <v/>
      </c>
      <c r="M13" s="49" t="str">
        <f t="shared" si="6"/>
        <v/>
      </c>
      <c r="N13" s="455"/>
      <c r="O13" s="456"/>
      <c r="P13" s="456"/>
      <c r="Q13" s="456"/>
      <c r="R13" s="456"/>
      <c r="S13" s="457"/>
      <c r="T13" s="678"/>
    </row>
    <row r="14" spans="1:21" x14ac:dyDescent="0.2">
      <c r="B14" s="47">
        <v>9</v>
      </c>
      <c r="C14" s="643" t="str">
        <f>IF('Start - podzim'!C14="","",'Start - podzim'!C14)</f>
        <v/>
      </c>
      <c r="D14" s="644" t="str">
        <f>IF(C14="","",IF('Start - podzim'!D14="","",'Start - podzim'!D14))</f>
        <v/>
      </c>
      <c r="E14" s="71"/>
      <c r="F14" s="64"/>
      <c r="G14" s="67" t="str">
        <f t="shared" si="1"/>
        <v/>
      </c>
      <c r="H14" s="659" t="str">
        <f t="shared" si="0"/>
        <v/>
      </c>
      <c r="I14" s="658" t="str">
        <f t="shared" si="2"/>
        <v/>
      </c>
      <c r="J14" s="48" t="str">
        <f t="shared" si="3"/>
        <v/>
      </c>
      <c r="K14" s="668" t="str">
        <f t="shared" si="4"/>
        <v/>
      </c>
      <c r="L14" s="45" t="str">
        <f t="shared" si="5"/>
        <v/>
      </c>
      <c r="M14" s="49" t="str">
        <f t="shared" si="6"/>
        <v/>
      </c>
      <c r="N14" s="56"/>
      <c r="O14" s="57"/>
      <c r="P14" s="57"/>
      <c r="Q14" s="57"/>
      <c r="R14" s="57"/>
      <c r="S14" s="58"/>
      <c r="T14" s="678"/>
    </row>
    <row r="15" spans="1:21" x14ac:dyDescent="0.2">
      <c r="B15" s="458">
        <v>10</v>
      </c>
      <c r="C15" s="641" t="str">
        <f>IF('Start - podzim'!C15="","",'Start - podzim'!C15)</f>
        <v/>
      </c>
      <c r="D15" s="642" t="str">
        <f>IF(C15="","",IF('Start - podzim'!D15="","",'Start - podzim'!D15))</f>
        <v/>
      </c>
      <c r="E15" s="459"/>
      <c r="F15" s="460"/>
      <c r="G15" s="67" t="str">
        <f t="shared" si="1"/>
        <v/>
      </c>
      <c r="H15" s="660" t="str">
        <f t="shared" si="0"/>
        <v/>
      </c>
      <c r="I15" s="658" t="str">
        <f t="shared" si="2"/>
        <v/>
      </c>
      <c r="J15" s="48" t="str">
        <f t="shared" si="3"/>
        <v/>
      </c>
      <c r="K15" s="668" t="str">
        <f t="shared" si="4"/>
        <v/>
      </c>
      <c r="L15" s="45" t="str">
        <f t="shared" si="5"/>
        <v/>
      </c>
      <c r="M15" s="49" t="str">
        <f t="shared" si="6"/>
        <v/>
      </c>
      <c r="N15" s="455"/>
      <c r="O15" s="456"/>
      <c r="P15" s="456"/>
      <c r="Q15" s="456"/>
      <c r="R15" s="456"/>
      <c r="S15" s="457"/>
      <c r="T15" s="678"/>
    </row>
    <row r="16" spans="1:21" x14ac:dyDescent="0.2">
      <c r="B16" s="47">
        <v>11</v>
      </c>
      <c r="C16" s="643" t="str">
        <f>IF('Start - podzim'!C16="","",'Start - podzim'!C16)</f>
        <v/>
      </c>
      <c r="D16" s="644" t="str">
        <f>IF(C16="","",IF('Start - podzim'!D16="","",'Start - podzim'!D16))</f>
        <v/>
      </c>
      <c r="E16" s="71"/>
      <c r="F16" s="64"/>
      <c r="G16" s="67" t="str">
        <f t="shared" si="1"/>
        <v/>
      </c>
      <c r="H16" s="659" t="str">
        <f t="shared" si="0"/>
        <v/>
      </c>
      <c r="I16" s="658" t="str">
        <f t="shared" si="2"/>
        <v/>
      </c>
      <c r="J16" s="48" t="str">
        <f t="shared" si="3"/>
        <v/>
      </c>
      <c r="K16" s="668" t="str">
        <f t="shared" si="4"/>
        <v/>
      </c>
      <c r="L16" s="45" t="str">
        <f t="shared" si="5"/>
        <v/>
      </c>
      <c r="M16" s="49" t="str">
        <f t="shared" si="6"/>
        <v/>
      </c>
      <c r="N16" s="56"/>
      <c r="O16" s="57"/>
      <c r="P16" s="57"/>
      <c r="Q16" s="57"/>
      <c r="R16" s="57"/>
      <c r="S16" s="58"/>
      <c r="T16" s="678"/>
    </row>
    <row r="17" spans="2:20" x14ac:dyDescent="0.2">
      <c r="B17" s="458">
        <v>12</v>
      </c>
      <c r="C17" s="641" t="str">
        <f>IF('Start - podzim'!C17="","",'Start - podzim'!C17)</f>
        <v/>
      </c>
      <c r="D17" s="642" t="str">
        <f>IF(C17="","",IF('Start - podzim'!D17="","",'Start - podzim'!D17))</f>
        <v/>
      </c>
      <c r="E17" s="459"/>
      <c r="F17" s="460"/>
      <c r="G17" s="67" t="str">
        <f t="shared" si="1"/>
        <v/>
      </c>
      <c r="H17" s="660" t="str">
        <f t="shared" si="0"/>
        <v/>
      </c>
      <c r="I17" s="658" t="str">
        <f t="shared" si="2"/>
        <v/>
      </c>
      <c r="J17" s="48" t="str">
        <f t="shared" si="3"/>
        <v/>
      </c>
      <c r="K17" s="668" t="str">
        <f t="shared" si="4"/>
        <v/>
      </c>
      <c r="L17" s="45" t="str">
        <f t="shared" si="5"/>
        <v/>
      </c>
      <c r="M17" s="49" t="str">
        <f t="shared" si="6"/>
        <v/>
      </c>
      <c r="N17" s="455"/>
      <c r="O17" s="456"/>
      <c r="P17" s="456"/>
      <c r="Q17" s="456"/>
      <c r="R17" s="456"/>
      <c r="S17" s="457"/>
      <c r="T17" s="678"/>
    </row>
    <row r="18" spans="2:20" x14ac:dyDescent="0.2">
      <c r="B18" s="47">
        <v>13</v>
      </c>
      <c r="C18" s="643" t="str">
        <f>IF('Start - podzim'!C18="","",'Start - podzim'!C18)</f>
        <v/>
      </c>
      <c r="D18" s="644" t="str">
        <f>IF(C18="","",IF('Start - podzim'!D18="","",'Start - podzim'!D18))</f>
        <v/>
      </c>
      <c r="E18" s="71"/>
      <c r="F18" s="64"/>
      <c r="G18" s="67" t="str">
        <f t="shared" si="1"/>
        <v/>
      </c>
      <c r="H18" s="659" t="str">
        <f t="shared" si="0"/>
        <v/>
      </c>
      <c r="I18" s="658" t="str">
        <f t="shared" si="2"/>
        <v/>
      </c>
      <c r="J18" s="48" t="str">
        <f t="shared" si="3"/>
        <v/>
      </c>
      <c r="K18" s="668" t="str">
        <f t="shared" si="4"/>
        <v/>
      </c>
      <c r="L18" s="45" t="str">
        <f t="shared" si="5"/>
        <v/>
      </c>
      <c r="M18" s="49" t="str">
        <f t="shared" si="6"/>
        <v/>
      </c>
      <c r="N18" s="56"/>
      <c r="O18" s="57"/>
      <c r="P18" s="57"/>
      <c r="Q18" s="57"/>
      <c r="R18" s="57"/>
      <c r="S18" s="58"/>
      <c r="T18" s="678"/>
    </row>
    <row r="19" spans="2:20" x14ac:dyDescent="0.2">
      <c r="B19" s="458">
        <v>14</v>
      </c>
      <c r="C19" s="641" t="str">
        <f>IF('Start - podzim'!C19="","",'Start - podzim'!C19)</f>
        <v/>
      </c>
      <c r="D19" s="642" t="str">
        <f>IF(C19="","",IF('Start - podzim'!D19="","",'Start - podzim'!D19))</f>
        <v/>
      </c>
      <c r="E19" s="459"/>
      <c r="F19" s="460"/>
      <c r="G19" s="67" t="str">
        <f t="shared" si="1"/>
        <v/>
      </c>
      <c r="H19" s="660" t="str">
        <f t="shared" si="0"/>
        <v/>
      </c>
      <c r="I19" s="658" t="str">
        <f t="shared" si="2"/>
        <v/>
      </c>
      <c r="J19" s="48" t="str">
        <f t="shared" si="3"/>
        <v/>
      </c>
      <c r="K19" s="668" t="str">
        <f t="shared" si="4"/>
        <v/>
      </c>
      <c r="L19" s="45" t="str">
        <f t="shared" si="5"/>
        <v/>
      </c>
      <c r="M19" s="49" t="str">
        <f t="shared" si="6"/>
        <v/>
      </c>
      <c r="N19" s="455"/>
      <c r="O19" s="456"/>
      <c r="P19" s="456"/>
      <c r="Q19" s="456"/>
      <c r="R19" s="456"/>
      <c r="S19" s="457"/>
      <c r="T19" s="678"/>
    </row>
    <row r="20" spans="2:20" x14ac:dyDescent="0.2">
      <c r="B20" s="47">
        <v>15</v>
      </c>
      <c r="C20" s="643" t="str">
        <f>IF('Start - podzim'!C20="","",'Start - podzim'!C20)</f>
        <v/>
      </c>
      <c r="D20" s="644" t="str">
        <f>IF(C20="","",IF('Start - podzim'!D20="","",'Start - podzim'!D20))</f>
        <v/>
      </c>
      <c r="E20" s="71"/>
      <c r="F20" s="64"/>
      <c r="G20" s="67" t="str">
        <f t="shared" si="1"/>
        <v/>
      </c>
      <c r="H20" s="659" t="str">
        <f t="shared" si="0"/>
        <v/>
      </c>
      <c r="I20" s="658" t="str">
        <f t="shared" si="2"/>
        <v/>
      </c>
      <c r="J20" s="48" t="str">
        <f t="shared" si="3"/>
        <v/>
      </c>
      <c r="K20" s="668" t="str">
        <f t="shared" si="4"/>
        <v/>
      </c>
      <c r="L20" s="45" t="str">
        <f t="shared" si="5"/>
        <v/>
      </c>
      <c r="M20" s="49" t="str">
        <f t="shared" si="6"/>
        <v/>
      </c>
      <c r="N20" s="56"/>
      <c r="O20" s="57"/>
      <c r="P20" s="57"/>
      <c r="Q20" s="57"/>
      <c r="R20" s="57"/>
      <c r="S20" s="58"/>
      <c r="T20" s="678"/>
    </row>
    <row r="21" spans="2:20" x14ac:dyDescent="0.2">
      <c r="B21" s="458">
        <v>16</v>
      </c>
      <c r="C21" s="641" t="str">
        <f>IF('Start - podzim'!C21="","",'Start - podzim'!C21)</f>
        <v/>
      </c>
      <c r="D21" s="642" t="str">
        <f>IF(C21="","",IF('Start - podzim'!D21="","",'Start - podzim'!D21))</f>
        <v/>
      </c>
      <c r="E21" s="459"/>
      <c r="F21" s="460"/>
      <c r="G21" s="67" t="str">
        <f t="shared" si="1"/>
        <v/>
      </c>
      <c r="H21" s="660" t="str">
        <f t="shared" si="0"/>
        <v/>
      </c>
      <c r="I21" s="658" t="str">
        <f t="shared" si="2"/>
        <v/>
      </c>
      <c r="J21" s="48" t="str">
        <f t="shared" si="3"/>
        <v/>
      </c>
      <c r="K21" s="668" t="str">
        <f t="shared" si="4"/>
        <v/>
      </c>
      <c r="L21" s="45" t="str">
        <f t="shared" si="5"/>
        <v/>
      </c>
      <c r="M21" s="49" t="str">
        <f t="shared" si="6"/>
        <v/>
      </c>
      <c r="N21" s="455"/>
      <c r="O21" s="456"/>
      <c r="P21" s="456"/>
      <c r="Q21" s="456"/>
      <c r="R21" s="456"/>
      <c r="S21" s="457"/>
      <c r="T21" s="678"/>
    </row>
    <row r="22" spans="2:20" x14ac:dyDescent="0.2">
      <c r="B22" s="47">
        <v>17</v>
      </c>
      <c r="C22" s="643" t="str">
        <f>IF('Start - podzim'!C22="","",'Start - podzim'!C22)</f>
        <v/>
      </c>
      <c r="D22" s="644" t="str">
        <f>IF(C22="","",IF('Start - podzim'!D22="","",'Start - podzim'!D22))</f>
        <v/>
      </c>
      <c r="E22" s="71"/>
      <c r="F22" s="64"/>
      <c r="G22" s="67" t="str">
        <f t="shared" si="1"/>
        <v/>
      </c>
      <c r="H22" s="659" t="str">
        <f t="shared" si="0"/>
        <v/>
      </c>
      <c r="I22" s="658" t="str">
        <f t="shared" si="2"/>
        <v/>
      </c>
      <c r="J22" s="48" t="str">
        <f t="shared" si="3"/>
        <v/>
      </c>
      <c r="K22" s="668" t="str">
        <f t="shared" si="4"/>
        <v/>
      </c>
      <c r="L22" s="45" t="str">
        <f t="shared" si="5"/>
        <v/>
      </c>
      <c r="M22" s="49" t="str">
        <f t="shared" si="6"/>
        <v/>
      </c>
      <c r="N22" s="56"/>
      <c r="O22" s="57"/>
      <c r="P22" s="57"/>
      <c r="Q22" s="57"/>
      <c r="R22" s="57"/>
      <c r="S22" s="58"/>
      <c r="T22" s="678"/>
    </row>
    <row r="23" spans="2:20" x14ac:dyDescent="0.2">
      <c r="B23" s="458">
        <v>18</v>
      </c>
      <c r="C23" s="641" t="str">
        <f>IF('Start - podzim'!C23="","",'Start - podzim'!C23)</f>
        <v/>
      </c>
      <c r="D23" s="642" t="str">
        <f>IF(C23="","",IF('Start - podzim'!D23="","",'Start - podzim'!D23))</f>
        <v/>
      </c>
      <c r="E23" s="459"/>
      <c r="F23" s="460"/>
      <c r="G23" s="67" t="str">
        <f t="shared" si="1"/>
        <v/>
      </c>
      <c r="H23" s="660" t="str">
        <f t="shared" si="0"/>
        <v/>
      </c>
      <c r="I23" s="658" t="str">
        <f t="shared" si="2"/>
        <v/>
      </c>
      <c r="J23" s="48" t="str">
        <f t="shared" si="3"/>
        <v/>
      </c>
      <c r="K23" s="668" t="str">
        <f t="shared" si="4"/>
        <v/>
      </c>
      <c r="L23" s="45" t="str">
        <f t="shared" si="5"/>
        <v/>
      </c>
      <c r="M23" s="49" t="str">
        <f t="shared" si="6"/>
        <v/>
      </c>
      <c r="N23" s="455"/>
      <c r="O23" s="456"/>
      <c r="P23" s="456"/>
      <c r="Q23" s="456"/>
      <c r="R23" s="456"/>
      <c r="S23" s="457"/>
      <c r="T23" s="678"/>
    </row>
    <row r="24" spans="2:20" x14ac:dyDescent="0.2">
      <c r="B24" s="47">
        <v>19</v>
      </c>
      <c r="C24" s="643" t="str">
        <f>IF('Start - podzim'!C24="","",'Start - podzim'!C24)</f>
        <v/>
      </c>
      <c r="D24" s="644" t="str">
        <f>IF(C24="","",IF('Start - podzim'!D24="","",'Start - podzim'!D24))</f>
        <v/>
      </c>
      <c r="E24" s="71"/>
      <c r="F24" s="64"/>
      <c r="G24" s="67" t="str">
        <f t="shared" si="1"/>
        <v/>
      </c>
      <c r="H24" s="659" t="str">
        <f t="shared" si="0"/>
        <v/>
      </c>
      <c r="I24" s="658" t="str">
        <f t="shared" si="2"/>
        <v/>
      </c>
      <c r="J24" s="48" t="str">
        <f t="shared" si="3"/>
        <v/>
      </c>
      <c r="K24" s="668" t="str">
        <f t="shared" si="4"/>
        <v/>
      </c>
      <c r="L24" s="45" t="str">
        <f t="shared" si="5"/>
        <v/>
      </c>
      <c r="M24" s="49" t="str">
        <f t="shared" si="6"/>
        <v/>
      </c>
      <c r="N24" s="56"/>
      <c r="O24" s="57"/>
      <c r="P24" s="57"/>
      <c r="Q24" s="57"/>
      <c r="R24" s="57"/>
      <c r="S24" s="58"/>
      <c r="T24" s="678"/>
    </row>
    <row r="25" spans="2:20" x14ac:dyDescent="0.2">
      <c r="B25" s="458">
        <v>20</v>
      </c>
      <c r="C25" s="641" t="str">
        <f>IF('Start - podzim'!C25="","",'Start - podzim'!C25)</f>
        <v/>
      </c>
      <c r="D25" s="642" t="str">
        <f>IF(C25="","",IF('Start - podzim'!D25="","",'Start - podzim'!D25))</f>
        <v/>
      </c>
      <c r="E25" s="459"/>
      <c r="F25" s="460"/>
      <c r="G25" s="67" t="str">
        <f t="shared" si="1"/>
        <v/>
      </c>
      <c r="H25" s="660" t="str">
        <f t="shared" si="0"/>
        <v/>
      </c>
      <c r="I25" s="658" t="str">
        <f t="shared" si="2"/>
        <v/>
      </c>
      <c r="J25" s="48" t="str">
        <f t="shared" si="3"/>
        <v/>
      </c>
      <c r="K25" s="668" t="str">
        <f t="shared" si="4"/>
        <v/>
      </c>
      <c r="L25" s="45" t="str">
        <f t="shared" si="5"/>
        <v/>
      </c>
      <c r="M25" s="49" t="str">
        <f t="shared" si="6"/>
        <v/>
      </c>
      <c r="N25" s="455"/>
      <c r="O25" s="456"/>
      <c r="P25" s="456"/>
      <c r="Q25" s="456"/>
      <c r="R25" s="456"/>
      <c r="S25" s="457"/>
      <c r="T25" s="678"/>
    </row>
    <row r="26" spans="2:20" x14ac:dyDescent="0.2">
      <c r="B26" s="47">
        <v>21</v>
      </c>
      <c r="C26" s="643" t="str">
        <f>IF('Start - podzim'!C26="","",'Start - podzim'!C26)</f>
        <v/>
      </c>
      <c r="D26" s="644" t="str">
        <f>IF(C26="","",IF('Start - podzim'!D26="","",'Start - podzim'!D26))</f>
        <v/>
      </c>
      <c r="E26" s="71"/>
      <c r="F26" s="64"/>
      <c r="G26" s="67" t="str">
        <f t="shared" si="1"/>
        <v/>
      </c>
      <c r="H26" s="659" t="str">
        <f t="shared" si="0"/>
        <v/>
      </c>
      <c r="I26" s="658" t="str">
        <f t="shared" si="2"/>
        <v/>
      </c>
      <c r="J26" s="48" t="str">
        <f t="shared" si="3"/>
        <v/>
      </c>
      <c r="K26" s="668" t="str">
        <f t="shared" si="4"/>
        <v/>
      </c>
      <c r="L26" s="45" t="str">
        <f t="shared" si="5"/>
        <v/>
      </c>
      <c r="M26" s="49" t="str">
        <f t="shared" si="6"/>
        <v/>
      </c>
      <c r="N26" s="56"/>
      <c r="O26" s="57"/>
      <c r="P26" s="57"/>
      <c r="Q26" s="57"/>
      <c r="R26" s="57"/>
      <c r="S26" s="58"/>
      <c r="T26" s="678"/>
    </row>
    <row r="27" spans="2:20" x14ac:dyDescent="0.2">
      <c r="B27" s="458">
        <v>22</v>
      </c>
      <c r="C27" s="641" t="str">
        <f>IF('Start - podzim'!C27="","",'Start - podzim'!C27)</f>
        <v/>
      </c>
      <c r="D27" s="642" t="str">
        <f>IF(C27="","",IF('Start - podzim'!D27="","",'Start - podzim'!D27))</f>
        <v/>
      </c>
      <c r="E27" s="459"/>
      <c r="F27" s="460"/>
      <c r="G27" s="67" t="str">
        <f t="shared" si="1"/>
        <v/>
      </c>
      <c r="H27" s="660" t="str">
        <f t="shared" si="0"/>
        <v/>
      </c>
      <c r="I27" s="658" t="str">
        <f t="shared" si="2"/>
        <v/>
      </c>
      <c r="J27" s="48" t="str">
        <f t="shared" si="3"/>
        <v/>
      </c>
      <c r="K27" s="668" t="str">
        <f t="shared" si="4"/>
        <v/>
      </c>
      <c r="L27" s="45" t="str">
        <f t="shared" si="5"/>
        <v/>
      </c>
      <c r="M27" s="49" t="str">
        <f t="shared" si="6"/>
        <v/>
      </c>
      <c r="N27" s="455"/>
      <c r="O27" s="456"/>
      <c r="P27" s="456"/>
      <c r="Q27" s="456"/>
      <c r="R27" s="456"/>
      <c r="S27" s="457"/>
      <c r="T27" s="678"/>
    </row>
    <row r="28" spans="2:20" x14ac:dyDescent="0.2">
      <c r="B28" s="47">
        <v>23</v>
      </c>
      <c r="C28" s="643" t="str">
        <f>IF('Start - podzim'!C28="","",'Start - podzim'!C28)</f>
        <v/>
      </c>
      <c r="D28" s="644" t="str">
        <f>IF(C28="","",IF('Start - podzim'!D28="","",'Start - podzim'!D28))</f>
        <v/>
      </c>
      <c r="E28" s="71"/>
      <c r="F28" s="64"/>
      <c r="G28" s="67" t="str">
        <f t="shared" si="1"/>
        <v/>
      </c>
      <c r="H28" s="659" t="str">
        <f t="shared" si="0"/>
        <v/>
      </c>
      <c r="I28" s="658" t="str">
        <f t="shared" si="2"/>
        <v/>
      </c>
      <c r="J28" s="48" t="str">
        <f t="shared" si="3"/>
        <v/>
      </c>
      <c r="K28" s="668" t="str">
        <f t="shared" si="4"/>
        <v/>
      </c>
      <c r="L28" s="45" t="str">
        <f t="shared" si="5"/>
        <v/>
      </c>
      <c r="M28" s="49" t="str">
        <f t="shared" si="6"/>
        <v/>
      </c>
      <c r="N28" s="56"/>
      <c r="O28" s="57"/>
      <c r="P28" s="57"/>
      <c r="Q28" s="57"/>
      <c r="R28" s="57"/>
      <c r="S28" s="58"/>
      <c r="T28" s="678"/>
    </row>
    <row r="29" spans="2:20" x14ac:dyDescent="0.2">
      <c r="B29" s="458">
        <v>24</v>
      </c>
      <c r="C29" s="641" t="str">
        <f>IF('Start - podzim'!C29="","",'Start - podzim'!C29)</f>
        <v/>
      </c>
      <c r="D29" s="642" t="str">
        <f>IF(C29="","",IF('Start - podzim'!D29="","",'Start - podzim'!D29))</f>
        <v/>
      </c>
      <c r="E29" s="459"/>
      <c r="F29" s="460"/>
      <c r="G29" s="67" t="str">
        <f t="shared" si="1"/>
        <v/>
      </c>
      <c r="H29" s="660" t="str">
        <f t="shared" si="0"/>
        <v/>
      </c>
      <c r="I29" s="658" t="str">
        <f t="shared" si="2"/>
        <v/>
      </c>
      <c r="J29" s="48" t="str">
        <f t="shared" si="3"/>
        <v/>
      </c>
      <c r="K29" s="668" t="str">
        <f t="shared" si="4"/>
        <v/>
      </c>
      <c r="L29" s="45" t="str">
        <f t="shared" si="5"/>
        <v/>
      </c>
      <c r="M29" s="49" t="str">
        <f t="shared" si="6"/>
        <v/>
      </c>
      <c r="N29" s="455"/>
      <c r="O29" s="456"/>
      <c r="P29" s="456"/>
      <c r="Q29" s="456"/>
      <c r="R29" s="456"/>
      <c r="S29" s="457"/>
      <c r="T29" s="678"/>
    </row>
    <row r="30" spans="2:20" x14ac:dyDescent="0.2">
      <c r="B30" s="47">
        <v>25</v>
      </c>
      <c r="C30" s="643" t="str">
        <f>IF('Start - podzim'!C30="","",'Start - podzim'!C30)</f>
        <v/>
      </c>
      <c r="D30" s="644" t="str">
        <f>IF(C30="","",IF('Start - podzim'!D30="","",'Start - podzim'!D30))</f>
        <v/>
      </c>
      <c r="E30" s="71"/>
      <c r="F30" s="64"/>
      <c r="G30" s="67" t="str">
        <f t="shared" si="1"/>
        <v/>
      </c>
      <c r="H30" s="659" t="str">
        <f t="shared" si="0"/>
        <v/>
      </c>
      <c r="I30" s="658" t="str">
        <f t="shared" si="2"/>
        <v/>
      </c>
      <c r="J30" s="48" t="str">
        <f t="shared" si="3"/>
        <v/>
      </c>
      <c r="K30" s="668" t="str">
        <f t="shared" si="4"/>
        <v/>
      </c>
      <c r="L30" s="45" t="str">
        <f t="shared" si="5"/>
        <v/>
      </c>
      <c r="M30" s="49" t="str">
        <f t="shared" si="6"/>
        <v/>
      </c>
      <c r="N30" s="56"/>
      <c r="O30" s="57"/>
      <c r="P30" s="57"/>
      <c r="Q30" s="57"/>
      <c r="R30" s="57"/>
      <c r="S30" s="58"/>
      <c r="T30" s="678"/>
    </row>
    <row r="31" spans="2:20" x14ac:dyDescent="0.2">
      <c r="B31" s="458">
        <v>26</v>
      </c>
      <c r="C31" s="641" t="str">
        <f>IF('Start - podzim'!G6="","",'Start - podzim'!G6)</f>
        <v/>
      </c>
      <c r="D31" s="642" t="str">
        <f>IF(C31="","",IF('Start - podzim'!H6="","",'Start - podzim'!H6))</f>
        <v/>
      </c>
      <c r="E31" s="459"/>
      <c r="F31" s="460"/>
      <c r="G31" s="67" t="str">
        <f t="shared" si="1"/>
        <v/>
      </c>
      <c r="H31" s="660" t="str">
        <f t="shared" si="0"/>
        <v/>
      </c>
      <c r="I31" s="658" t="str">
        <f t="shared" si="2"/>
        <v/>
      </c>
      <c r="J31" s="48" t="str">
        <f t="shared" si="3"/>
        <v/>
      </c>
      <c r="K31" s="668" t="str">
        <f t="shared" si="4"/>
        <v/>
      </c>
      <c r="L31" s="45" t="str">
        <f t="shared" si="5"/>
        <v/>
      </c>
      <c r="M31" s="49" t="str">
        <f t="shared" si="6"/>
        <v/>
      </c>
      <c r="N31" s="455"/>
      <c r="O31" s="456"/>
      <c r="P31" s="456"/>
      <c r="Q31" s="456"/>
      <c r="R31" s="456"/>
      <c r="S31" s="457"/>
      <c r="T31" s="678"/>
    </row>
    <row r="32" spans="2:20" x14ac:dyDescent="0.2">
      <c r="B32" s="47">
        <v>27</v>
      </c>
      <c r="C32" s="643" t="str">
        <f>IF('Start - podzim'!G7="","",'Start - podzim'!G7)</f>
        <v/>
      </c>
      <c r="D32" s="644" t="str">
        <f>IF(C32="","",IF('Start - podzim'!H7="","",'Start - podzim'!H7))</f>
        <v/>
      </c>
      <c r="E32" s="71"/>
      <c r="F32" s="64"/>
      <c r="G32" s="67" t="str">
        <f t="shared" si="1"/>
        <v/>
      </c>
      <c r="H32" s="659" t="str">
        <f t="shared" si="0"/>
        <v/>
      </c>
      <c r="I32" s="658" t="str">
        <f t="shared" si="2"/>
        <v/>
      </c>
      <c r="J32" s="48" t="str">
        <f t="shared" si="3"/>
        <v/>
      </c>
      <c r="K32" s="668" t="str">
        <f t="shared" si="4"/>
        <v/>
      </c>
      <c r="L32" s="45" t="str">
        <f t="shared" si="5"/>
        <v/>
      </c>
      <c r="M32" s="49" t="str">
        <f t="shared" si="6"/>
        <v/>
      </c>
      <c r="N32" s="56"/>
      <c r="O32" s="57"/>
      <c r="P32" s="57"/>
      <c r="Q32" s="57"/>
      <c r="R32" s="57"/>
      <c r="S32" s="58"/>
      <c r="T32" s="678"/>
    </row>
    <row r="33" spans="2:20" x14ac:dyDescent="0.2">
      <c r="B33" s="458">
        <v>28</v>
      </c>
      <c r="C33" s="641" t="str">
        <f>IF('Start - podzim'!G8="","",'Start - podzim'!G8)</f>
        <v/>
      </c>
      <c r="D33" s="642" t="str">
        <f>IF(C33="","",IF('Start - podzim'!H8="","",'Start - podzim'!H8))</f>
        <v/>
      </c>
      <c r="E33" s="459"/>
      <c r="F33" s="460"/>
      <c r="G33" s="67" t="str">
        <f t="shared" si="1"/>
        <v/>
      </c>
      <c r="H33" s="660" t="str">
        <f t="shared" si="0"/>
        <v/>
      </c>
      <c r="I33" s="658" t="str">
        <f t="shared" si="2"/>
        <v/>
      </c>
      <c r="J33" s="48" t="str">
        <f t="shared" si="3"/>
        <v/>
      </c>
      <c r="K33" s="668" t="str">
        <f t="shared" si="4"/>
        <v/>
      </c>
      <c r="L33" s="45" t="str">
        <f t="shared" si="5"/>
        <v/>
      </c>
      <c r="M33" s="49" t="str">
        <f t="shared" si="6"/>
        <v/>
      </c>
      <c r="N33" s="455"/>
      <c r="O33" s="456"/>
      <c r="P33" s="456"/>
      <c r="Q33" s="456"/>
      <c r="R33" s="456"/>
      <c r="S33" s="457"/>
      <c r="T33" s="678"/>
    </row>
    <row r="34" spans="2:20" x14ac:dyDescent="0.2">
      <c r="B34" s="47">
        <v>29</v>
      </c>
      <c r="C34" s="643" t="str">
        <f>IF('Start - podzim'!G9="","",'Start - podzim'!G9)</f>
        <v/>
      </c>
      <c r="D34" s="644" t="str">
        <f>IF(C34="","",IF('Start - podzim'!H9="","",'Start - podzim'!H9))</f>
        <v/>
      </c>
      <c r="E34" s="71"/>
      <c r="F34" s="64"/>
      <c r="G34" s="67" t="str">
        <f t="shared" si="1"/>
        <v/>
      </c>
      <c r="H34" s="659" t="str">
        <f t="shared" si="0"/>
        <v/>
      </c>
      <c r="I34" s="658" t="str">
        <f t="shared" si="2"/>
        <v/>
      </c>
      <c r="J34" s="48" t="str">
        <f t="shared" si="3"/>
        <v/>
      </c>
      <c r="K34" s="668" t="str">
        <f t="shared" si="4"/>
        <v/>
      </c>
      <c r="L34" s="45" t="str">
        <f t="shared" si="5"/>
        <v/>
      </c>
      <c r="M34" s="49" t="str">
        <f t="shared" si="6"/>
        <v/>
      </c>
      <c r="N34" s="56"/>
      <c r="O34" s="57"/>
      <c r="P34" s="57"/>
      <c r="Q34" s="57"/>
      <c r="R34" s="57"/>
      <c r="S34" s="58"/>
      <c r="T34" s="678"/>
    </row>
    <row r="35" spans="2:20" x14ac:dyDescent="0.2">
      <c r="B35" s="458">
        <v>30</v>
      </c>
      <c r="C35" s="641" t="str">
        <f>IF('Start - podzim'!G10="","",'Start - podzim'!G10)</f>
        <v/>
      </c>
      <c r="D35" s="642" t="str">
        <f>IF(C35="","",IF('Start - podzim'!H10="","",'Start - podzim'!H10))</f>
        <v/>
      </c>
      <c r="E35" s="459"/>
      <c r="F35" s="460"/>
      <c r="G35" s="67" t="str">
        <f t="shared" si="1"/>
        <v/>
      </c>
      <c r="H35" s="660" t="str">
        <f t="shared" si="0"/>
        <v/>
      </c>
      <c r="I35" s="658" t="str">
        <f t="shared" si="2"/>
        <v/>
      </c>
      <c r="J35" s="48" t="str">
        <f t="shared" si="3"/>
        <v/>
      </c>
      <c r="K35" s="668" t="str">
        <f t="shared" si="4"/>
        <v/>
      </c>
      <c r="L35" s="45" t="str">
        <f t="shared" si="5"/>
        <v/>
      </c>
      <c r="M35" s="49" t="str">
        <f t="shared" si="6"/>
        <v/>
      </c>
      <c r="N35" s="455"/>
      <c r="O35" s="456"/>
      <c r="P35" s="456"/>
      <c r="Q35" s="456"/>
      <c r="R35" s="456"/>
      <c r="S35" s="457"/>
      <c r="T35" s="678"/>
    </row>
    <row r="36" spans="2:20" x14ac:dyDescent="0.2">
      <c r="B36" s="47">
        <v>31</v>
      </c>
      <c r="C36" s="643" t="str">
        <f>IF('Start - podzim'!G11="","",'Start - podzim'!G11)</f>
        <v/>
      </c>
      <c r="D36" s="644" t="str">
        <f>IF(C36="","",IF('Start - podzim'!H11="","",'Start - podzim'!H11))</f>
        <v/>
      </c>
      <c r="E36" s="71"/>
      <c r="F36" s="64"/>
      <c r="G36" s="67" t="str">
        <f t="shared" si="1"/>
        <v/>
      </c>
      <c r="H36" s="659" t="str">
        <f t="shared" si="0"/>
        <v/>
      </c>
      <c r="I36" s="658" t="str">
        <f t="shared" si="2"/>
        <v/>
      </c>
      <c r="J36" s="48" t="str">
        <f t="shared" si="3"/>
        <v/>
      </c>
      <c r="K36" s="668" t="str">
        <f t="shared" si="4"/>
        <v/>
      </c>
      <c r="L36" s="45" t="str">
        <f t="shared" si="5"/>
        <v/>
      </c>
      <c r="M36" s="49" t="str">
        <f t="shared" si="6"/>
        <v/>
      </c>
      <c r="N36" s="56"/>
      <c r="O36" s="57"/>
      <c r="P36" s="57"/>
      <c r="Q36" s="57"/>
      <c r="R36" s="57"/>
      <c r="S36" s="58"/>
      <c r="T36" s="678"/>
    </row>
    <row r="37" spans="2:20" x14ac:dyDescent="0.2">
      <c r="B37" s="458">
        <v>32</v>
      </c>
      <c r="C37" s="641" t="str">
        <f>IF('Start - podzim'!G12="","",'Start - podzim'!G12)</f>
        <v/>
      </c>
      <c r="D37" s="642" t="str">
        <f>IF(C37="","",IF('Start - podzim'!H12="","",'Start - podzim'!H12))</f>
        <v/>
      </c>
      <c r="E37" s="459"/>
      <c r="F37" s="460"/>
      <c r="G37" s="67" t="str">
        <f t="shared" si="1"/>
        <v/>
      </c>
      <c r="H37" s="660" t="str">
        <f t="shared" si="0"/>
        <v/>
      </c>
      <c r="I37" s="658" t="str">
        <f t="shared" si="2"/>
        <v/>
      </c>
      <c r="J37" s="48" t="str">
        <f t="shared" si="3"/>
        <v/>
      </c>
      <c r="K37" s="668" t="str">
        <f t="shared" si="4"/>
        <v/>
      </c>
      <c r="L37" s="45" t="str">
        <f t="shared" si="5"/>
        <v/>
      </c>
      <c r="M37" s="49" t="str">
        <f t="shared" si="6"/>
        <v/>
      </c>
      <c r="N37" s="455"/>
      <c r="O37" s="456"/>
      <c r="P37" s="456"/>
      <c r="Q37" s="456"/>
      <c r="R37" s="456"/>
      <c r="S37" s="457"/>
      <c r="T37" s="678"/>
    </row>
    <row r="38" spans="2:20" x14ac:dyDescent="0.2">
      <c r="B38" s="47">
        <v>33</v>
      </c>
      <c r="C38" s="643" t="str">
        <f>IF('Start - podzim'!G13="","",'Start - podzim'!G13)</f>
        <v/>
      </c>
      <c r="D38" s="644" t="str">
        <f>IF(C38="","",IF('Start - podzim'!H13="","",'Start - podzim'!H13))</f>
        <v/>
      </c>
      <c r="E38" s="71"/>
      <c r="F38" s="64"/>
      <c r="G38" s="67" t="str">
        <f t="shared" si="1"/>
        <v/>
      </c>
      <c r="H38" s="659" t="str">
        <f t="shared" si="0"/>
        <v/>
      </c>
      <c r="I38" s="658" t="str">
        <f t="shared" si="2"/>
        <v/>
      </c>
      <c r="J38" s="48" t="str">
        <f t="shared" si="3"/>
        <v/>
      </c>
      <c r="K38" s="668" t="str">
        <f t="shared" si="4"/>
        <v/>
      </c>
      <c r="L38" s="45" t="str">
        <f t="shared" si="5"/>
        <v/>
      </c>
      <c r="M38" s="49" t="str">
        <f t="shared" si="6"/>
        <v/>
      </c>
      <c r="N38" s="56"/>
      <c r="O38" s="57"/>
      <c r="P38" s="57"/>
      <c r="Q38" s="57"/>
      <c r="R38" s="57"/>
      <c r="S38" s="58"/>
      <c r="T38" s="678"/>
    </row>
    <row r="39" spans="2:20" x14ac:dyDescent="0.2">
      <c r="B39" s="458">
        <v>34</v>
      </c>
      <c r="C39" s="641" t="str">
        <f>IF('Start - podzim'!G14="","",'Start - podzim'!G14)</f>
        <v/>
      </c>
      <c r="D39" s="642" t="str">
        <f>IF(C39="","",IF('Start - podzim'!H14="","",'Start - podzim'!H14))</f>
        <v/>
      </c>
      <c r="E39" s="459"/>
      <c r="F39" s="460"/>
      <c r="G39" s="67" t="str">
        <f t="shared" si="1"/>
        <v/>
      </c>
      <c r="H39" s="660" t="str">
        <f t="shared" si="0"/>
        <v/>
      </c>
      <c r="I39" s="658" t="str">
        <f t="shared" si="2"/>
        <v/>
      </c>
      <c r="J39" s="48" t="str">
        <f t="shared" si="3"/>
        <v/>
      </c>
      <c r="K39" s="668" t="str">
        <f t="shared" si="4"/>
        <v/>
      </c>
      <c r="L39" s="45" t="str">
        <f t="shared" si="5"/>
        <v/>
      </c>
      <c r="M39" s="49" t="str">
        <f t="shared" si="6"/>
        <v/>
      </c>
      <c r="N39" s="455"/>
      <c r="O39" s="456"/>
      <c r="P39" s="456"/>
      <c r="Q39" s="456"/>
      <c r="R39" s="456"/>
      <c r="S39" s="457"/>
      <c r="T39" s="678"/>
    </row>
    <row r="40" spans="2:20" x14ac:dyDescent="0.2">
      <c r="B40" s="47">
        <v>35</v>
      </c>
      <c r="C40" s="643" t="str">
        <f>IF('Start - podzim'!G15="","",'Start - podzim'!G15)</f>
        <v/>
      </c>
      <c r="D40" s="644" t="str">
        <f>IF(C40="","",IF('Start - podzim'!H15="","",'Start - podzim'!H15))</f>
        <v/>
      </c>
      <c r="E40" s="71"/>
      <c r="F40" s="64"/>
      <c r="G40" s="67" t="str">
        <f t="shared" si="1"/>
        <v/>
      </c>
      <c r="H40" s="659" t="str">
        <f t="shared" si="0"/>
        <v/>
      </c>
      <c r="I40" s="658" t="str">
        <f t="shared" si="2"/>
        <v/>
      </c>
      <c r="J40" s="48" t="str">
        <f t="shared" si="3"/>
        <v/>
      </c>
      <c r="K40" s="668" t="str">
        <f t="shared" si="4"/>
        <v/>
      </c>
      <c r="L40" s="45" t="str">
        <f t="shared" si="5"/>
        <v/>
      </c>
      <c r="M40" s="49" t="str">
        <f t="shared" si="6"/>
        <v/>
      </c>
      <c r="N40" s="56"/>
      <c r="O40" s="57"/>
      <c r="P40" s="57"/>
      <c r="Q40" s="57"/>
      <c r="R40" s="57"/>
      <c r="S40" s="58"/>
      <c r="T40" s="678"/>
    </row>
    <row r="41" spans="2:20" x14ac:dyDescent="0.2">
      <c r="B41" s="458">
        <v>36</v>
      </c>
      <c r="C41" s="641" t="str">
        <f>IF('Start - podzim'!G16="","",'Start - podzim'!G16)</f>
        <v/>
      </c>
      <c r="D41" s="642" t="str">
        <f>IF(C41="","",IF('Start - podzim'!H16="","",'Start - podzim'!H16))</f>
        <v/>
      </c>
      <c r="E41" s="459"/>
      <c r="F41" s="460"/>
      <c r="G41" s="67" t="str">
        <f t="shared" si="1"/>
        <v/>
      </c>
      <c r="H41" s="660" t="str">
        <f t="shared" si="0"/>
        <v/>
      </c>
      <c r="I41" s="658" t="str">
        <f t="shared" si="2"/>
        <v/>
      </c>
      <c r="J41" s="48" t="str">
        <f t="shared" si="3"/>
        <v/>
      </c>
      <c r="K41" s="668" t="str">
        <f t="shared" si="4"/>
        <v/>
      </c>
      <c r="L41" s="45" t="str">
        <f t="shared" si="5"/>
        <v/>
      </c>
      <c r="M41" s="49" t="str">
        <f t="shared" si="6"/>
        <v/>
      </c>
      <c r="N41" s="455"/>
      <c r="O41" s="456"/>
      <c r="P41" s="456"/>
      <c r="Q41" s="456"/>
      <c r="R41" s="456"/>
      <c r="S41" s="457"/>
      <c r="T41" s="678"/>
    </row>
    <row r="42" spans="2:20" x14ac:dyDescent="0.2">
      <c r="B42" s="47">
        <v>37</v>
      </c>
      <c r="C42" s="643" t="str">
        <f>IF('Start - podzim'!G17="","",'Start - podzim'!G17)</f>
        <v/>
      </c>
      <c r="D42" s="644" t="str">
        <f>IF(C42="","",IF('Start - podzim'!H17="","",'Start - podzim'!H17))</f>
        <v/>
      </c>
      <c r="E42" s="71"/>
      <c r="F42" s="64"/>
      <c r="G42" s="67" t="str">
        <f t="shared" si="1"/>
        <v/>
      </c>
      <c r="H42" s="659" t="str">
        <f t="shared" si="0"/>
        <v/>
      </c>
      <c r="I42" s="658" t="str">
        <f t="shared" si="2"/>
        <v/>
      </c>
      <c r="J42" s="48" t="str">
        <f t="shared" si="3"/>
        <v/>
      </c>
      <c r="K42" s="668" t="str">
        <f t="shared" si="4"/>
        <v/>
      </c>
      <c r="L42" s="45" t="str">
        <f t="shared" si="5"/>
        <v/>
      </c>
      <c r="M42" s="49" t="str">
        <f t="shared" si="6"/>
        <v/>
      </c>
      <c r="N42" s="56"/>
      <c r="O42" s="57"/>
      <c r="P42" s="57"/>
      <c r="Q42" s="57"/>
      <c r="R42" s="57"/>
      <c r="S42" s="58"/>
      <c r="T42" s="678"/>
    </row>
    <row r="43" spans="2:20" x14ac:dyDescent="0.2">
      <c r="B43" s="458">
        <v>38</v>
      </c>
      <c r="C43" s="641" t="str">
        <f>IF('Start - podzim'!G18="","",'Start - podzim'!G18)</f>
        <v/>
      </c>
      <c r="D43" s="642" t="str">
        <f>IF(C43="","",IF('Start - podzim'!H18="","",'Start - podzim'!H18))</f>
        <v/>
      </c>
      <c r="E43" s="459"/>
      <c r="F43" s="460"/>
      <c r="G43" s="67" t="str">
        <f t="shared" si="1"/>
        <v/>
      </c>
      <c r="H43" s="660" t="str">
        <f t="shared" si="0"/>
        <v/>
      </c>
      <c r="I43" s="658" t="str">
        <f t="shared" si="2"/>
        <v/>
      </c>
      <c r="J43" s="48" t="str">
        <f t="shared" si="3"/>
        <v/>
      </c>
      <c r="K43" s="668" t="str">
        <f t="shared" si="4"/>
        <v/>
      </c>
      <c r="L43" s="45" t="str">
        <f t="shared" si="5"/>
        <v/>
      </c>
      <c r="M43" s="49" t="str">
        <f t="shared" si="6"/>
        <v/>
      </c>
      <c r="N43" s="455"/>
      <c r="O43" s="456"/>
      <c r="P43" s="456"/>
      <c r="Q43" s="456"/>
      <c r="R43" s="456"/>
      <c r="S43" s="457"/>
      <c r="T43" s="678"/>
    </row>
    <row r="44" spans="2:20" x14ac:dyDescent="0.2">
      <c r="B44" s="47">
        <v>39</v>
      </c>
      <c r="C44" s="643" t="str">
        <f>IF('Start - podzim'!G19="","",'Start - podzim'!G19)</f>
        <v/>
      </c>
      <c r="D44" s="644" t="str">
        <f>IF(C44="","",IF('Start - podzim'!H19="","",'Start - podzim'!H19))</f>
        <v/>
      </c>
      <c r="E44" s="71"/>
      <c r="F44" s="64"/>
      <c r="G44" s="67" t="str">
        <f t="shared" si="1"/>
        <v/>
      </c>
      <c r="H44" s="659" t="str">
        <f t="shared" si="0"/>
        <v/>
      </c>
      <c r="I44" s="658" t="str">
        <f t="shared" si="2"/>
        <v/>
      </c>
      <c r="J44" s="48" t="str">
        <f t="shared" si="3"/>
        <v/>
      </c>
      <c r="K44" s="668" t="str">
        <f t="shared" si="4"/>
        <v/>
      </c>
      <c r="L44" s="45" t="str">
        <f t="shared" si="5"/>
        <v/>
      </c>
      <c r="M44" s="49" t="str">
        <f t="shared" si="6"/>
        <v/>
      </c>
      <c r="N44" s="56"/>
      <c r="O44" s="57"/>
      <c r="P44" s="57"/>
      <c r="Q44" s="57"/>
      <c r="R44" s="57"/>
      <c r="S44" s="58"/>
      <c r="T44" s="678"/>
    </row>
    <row r="45" spans="2:20" x14ac:dyDescent="0.2">
      <c r="B45" s="458">
        <v>40</v>
      </c>
      <c r="C45" s="641" t="str">
        <f>IF('Start - podzim'!G20="","",'Start - podzim'!G20)</f>
        <v/>
      </c>
      <c r="D45" s="642" t="str">
        <f>IF(C45="","",IF('Start - podzim'!H20="","",'Start - podzim'!H20))</f>
        <v/>
      </c>
      <c r="E45" s="459"/>
      <c r="F45" s="460"/>
      <c r="G45" s="67" t="str">
        <f t="shared" si="1"/>
        <v/>
      </c>
      <c r="H45" s="660" t="str">
        <f t="shared" si="0"/>
        <v/>
      </c>
      <c r="I45" s="658" t="str">
        <f t="shared" si="2"/>
        <v/>
      </c>
      <c r="J45" s="48" t="str">
        <f t="shared" si="3"/>
        <v/>
      </c>
      <c r="K45" s="668" t="str">
        <f t="shared" si="4"/>
        <v/>
      </c>
      <c r="L45" s="45" t="str">
        <f t="shared" si="5"/>
        <v/>
      </c>
      <c r="M45" s="49" t="str">
        <f t="shared" si="6"/>
        <v/>
      </c>
      <c r="N45" s="455"/>
      <c r="O45" s="456"/>
      <c r="P45" s="456"/>
      <c r="Q45" s="456"/>
      <c r="R45" s="456"/>
      <c r="S45" s="457"/>
      <c r="T45" s="678"/>
    </row>
    <row r="46" spans="2:20" x14ac:dyDescent="0.2">
      <c r="B46" s="47">
        <v>41</v>
      </c>
      <c r="C46" s="643" t="str">
        <f>IF('Start - podzim'!G21="","",'Start - podzim'!G21)</f>
        <v/>
      </c>
      <c r="D46" s="644" t="str">
        <f>IF(C46="","",IF('Start - podzim'!H21="","",'Start - podzim'!H21))</f>
        <v/>
      </c>
      <c r="E46" s="71"/>
      <c r="F46" s="64"/>
      <c r="G46" s="67" t="str">
        <f t="shared" si="1"/>
        <v/>
      </c>
      <c r="H46" s="659" t="str">
        <f t="shared" si="0"/>
        <v/>
      </c>
      <c r="I46" s="658" t="str">
        <f t="shared" si="2"/>
        <v/>
      </c>
      <c r="J46" s="48" t="str">
        <f t="shared" si="3"/>
        <v/>
      </c>
      <c r="K46" s="668" t="str">
        <f t="shared" si="4"/>
        <v/>
      </c>
      <c r="L46" s="45" t="str">
        <f t="shared" si="5"/>
        <v/>
      </c>
      <c r="M46" s="49" t="str">
        <f t="shared" si="6"/>
        <v/>
      </c>
      <c r="N46" s="56"/>
      <c r="O46" s="57"/>
      <c r="P46" s="57"/>
      <c r="Q46" s="57"/>
      <c r="R46" s="57"/>
      <c r="S46" s="58"/>
      <c r="T46" s="678"/>
    </row>
    <row r="47" spans="2:20" x14ac:dyDescent="0.2">
      <c r="B47" s="458">
        <v>42</v>
      </c>
      <c r="C47" s="641" t="str">
        <f>IF('Start - podzim'!G22="","",'Start - podzim'!G22)</f>
        <v/>
      </c>
      <c r="D47" s="642" t="str">
        <f>IF(C47="","",IF('Start - podzim'!H22="","",'Start - podzim'!H22))</f>
        <v/>
      </c>
      <c r="E47" s="459"/>
      <c r="F47" s="460"/>
      <c r="G47" s="67" t="str">
        <f t="shared" si="1"/>
        <v/>
      </c>
      <c r="H47" s="660" t="str">
        <f t="shared" si="0"/>
        <v/>
      </c>
      <c r="I47" s="658" t="str">
        <f t="shared" si="2"/>
        <v/>
      </c>
      <c r="J47" s="48" t="str">
        <f t="shared" si="3"/>
        <v/>
      </c>
      <c r="K47" s="668" t="str">
        <f t="shared" si="4"/>
        <v/>
      </c>
      <c r="L47" s="45" t="str">
        <f t="shared" si="5"/>
        <v/>
      </c>
      <c r="M47" s="49" t="str">
        <f t="shared" si="6"/>
        <v/>
      </c>
      <c r="N47" s="455"/>
      <c r="O47" s="456"/>
      <c r="P47" s="456"/>
      <c r="Q47" s="456"/>
      <c r="R47" s="456"/>
      <c r="S47" s="457"/>
      <c r="T47" s="678"/>
    </row>
    <row r="48" spans="2:20" x14ac:dyDescent="0.2">
      <c r="B48" s="47">
        <v>43</v>
      </c>
      <c r="C48" s="643" t="str">
        <f>IF('Start - podzim'!G23="","",'Start - podzim'!G23)</f>
        <v/>
      </c>
      <c r="D48" s="644" t="str">
        <f>IF(C48="","",IF('Start - podzim'!H23="","",'Start - podzim'!H23))</f>
        <v/>
      </c>
      <c r="E48" s="71"/>
      <c r="F48" s="64"/>
      <c r="G48" s="67" t="str">
        <f t="shared" si="1"/>
        <v/>
      </c>
      <c r="H48" s="659" t="str">
        <f t="shared" si="0"/>
        <v/>
      </c>
      <c r="I48" s="658" t="str">
        <f t="shared" si="2"/>
        <v/>
      </c>
      <c r="J48" s="48" t="str">
        <f t="shared" si="3"/>
        <v/>
      </c>
      <c r="K48" s="668" t="str">
        <f t="shared" si="4"/>
        <v/>
      </c>
      <c r="L48" s="45" t="str">
        <f t="shared" si="5"/>
        <v/>
      </c>
      <c r="M48" s="49" t="str">
        <f t="shared" si="6"/>
        <v/>
      </c>
      <c r="N48" s="56"/>
      <c r="O48" s="57"/>
      <c r="P48" s="57"/>
      <c r="Q48" s="57"/>
      <c r="R48" s="57"/>
      <c r="S48" s="58"/>
      <c r="T48" s="678"/>
    </row>
    <row r="49" spans="2:20" x14ac:dyDescent="0.2">
      <c r="B49" s="458">
        <v>44</v>
      </c>
      <c r="C49" s="641" t="str">
        <f>IF('Start - podzim'!G24="","",'Start - podzim'!G24)</f>
        <v/>
      </c>
      <c r="D49" s="642" t="str">
        <f>IF(C49="","",IF('Start - podzim'!H24="","",'Start - podzim'!H24))</f>
        <v/>
      </c>
      <c r="E49" s="459"/>
      <c r="F49" s="460"/>
      <c r="G49" s="67" t="str">
        <f t="shared" si="1"/>
        <v/>
      </c>
      <c r="H49" s="660" t="str">
        <f t="shared" si="0"/>
        <v/>
      </c>
      <c r="I49" s="658" t="str">
        <f t="shared" si="2"/>
        <v/>
      </c>
      <c r="J49" s="48" t="str">
        <f t="shared" si="3"/>
        <v/>
      </c>
      <c r="K49" s="668" t="str">
        <f t="shared" si="4"/>
        <v/>
      </c>
      <c r="L49" s="45" t="str">
        <f t="shared" si="5"/>
        <v/>
      </c>
      <c r="M49" s="49" t="str">
        <f t="shared" si="6"/>
        <v/>
      </c>
      <c r="N49" s="455"/>
      <c r="O49" s="456"/>
      <c r="P49" s="456"/>
      <c r="Q49" s="456"/>
      <c r="R49" s="456"/>
      <c r="S49" s="457"/>
      <c r="T49" s="678"/>
    </row>
    <row r="50" spans="2:20" ht="13.5" thickBot="1" x14ac:dyDescent="0.25">
      <c r="B50" s="7">
        <v>45</v>
      </c>
      <c r="C50" s="645" t="str">
        <f>IF('Start - podzim'!G25="","",'Start - podzim'!G25)</f>
        <v/>
      </c>
      <c r="D50" s="646" t="str">
        <f>IF(C50="","",IF('Start - podzim'!H25="","",'Start - podzim'!H25))</f>
        <v/>
      </c>
      <c r="E50" s="72"/>
      <c r="F50" s="65"/>
      <c r="G50" s="68" t="str">
        <f t="shared" si="1"/>
        <v/>
      </c>
      <c r="H50" s="661" t="str">
        <f t="shared" si="0"/>
        <v/>
      </c>
      <c r="I50" s="662" t="str">
        <f t="shared" si="2"/>
        <v/>
      </c>
      <c r="J50" s="50" t="str">
        <f t="shared" si="3"/>
        <v/>
      </c>
      <c r="K50" s="669" t="str">
        <f t="shared" si="4"/>
        <v/>
      </c>
      <c r="L50" s="51" t="str">
        <f t="shared" si="5"/>
        <v/>
      </c>
      <c r="M50" s="52" t="str">
        <f t="shared" si="6"/>
        <v/>
      </c>
      <c r="N50" s="59"/>
      <c r="O50" s="60"/>
      <c r="P50" s="60"/>
      <c r="Q50" s="60"/>
      <c r="R50" s="60"/>
      <c r="S50" s="61"/>
      <c r="T50" s="678"/>
    </row>
    <row r="51" spans="2:20" x14ac:dyDescent="0.2">
      <c r="B51" s="461">
        <v>46</v>
      </c>
      <c r="C51" s="647" t="str">
        <f>IF('Start - podzim'!G26="","",'Start - podzim'!G26)</f>
        <v/>
      </c>
      <c r="D51" s="648" t="str">
        <f>IF(C51="","",IF('Start - podzim'!H26="","",'Start - podzim'!H26))</f>
        <v/>
      </c>
      <c r="E51" s="462"/>
      <c r="F51" s="463"/>
      <c r="G51" s="66" t="str">
        <f t="shared" si="1"/>
        <v/>
      </c>
      <c r="H51" s="663" t="str">
        <f t="shared" si="0"/>
        <v/>
      </c>
      <c r="I51" s="656" t="str">
        <f t="shared" si="2"/>
        <v/>
      </c>
      <c r="J51" s="144" t="str">
        <f t="shared" si="3"/>
        <v/>
      </c>
      <c r="K51" s="670" t="str">
        <f t="shared" si="4"/>
        <v/>
      </c>
      <c r="L51" s="41" t="str">
        <f t="shared" si="5"/>
        <v/>
      </c>
      <c r="M51" s="145" t="str">
        <f t="shared" si="6"/>
        <v/>
      </c>
      <c r="N51" s="464"/>
      <c r="O51" s="465"/>
      <c r="P51" s="465"/>
      <c r="Q51" s="465"/>
      <c r="R51" s="465"/>
      <c r="S51" s="466"/>
      <c r="T51" s="678"/>
    </row>
    <row r="52" spans="2:20" x14ac:dyDescent="0.2">
      <c r="B52" s="47">
        <v>47</v>
      </c>
      <c r="C52" s="643" t="str">
        <f>IF('Start - podzim'!G27="","",'Start - podzim'!G27)</f>
        <v/>
      </c>
      <c r="D52" s="644" t="str">
        <f>IF(C52="","",IF('Start - podzim'!H27="","",'Start - podzim'!H27))</f>
        <v/>
      </c>
      <c r="E52" s="71"/>
      <c r="F52" s="64"/>
      <c r="G52" s="67" t="str">
        <f t="shared" si="1"/>
        <v/>
      </c>
      <c r="H52" s="659" t="str">
        <f t="shared" si="0"/>
        <v/>
      </c>
      <c r="I52" s="658" t="str">
        <f t="shared" si="2"/>
        <v/>
      </c>
      <c r="J52" s="48" t="str">
        <f t="shared" si="3"/>
        <v/>
      </c>
      <c r="K52" s="668" t="str">
        <f t="shared" si="4"/>
        <v/>
      </c>
      <c r="L52" s="45" t="str">
        <f t="shared" si="5"/>
        <v/>
      </c>
      <c r="M52" s="49" t="str">
        <f t="shared" si="6"/>
        <v/>
      </c>
      <c r="N52" s="56"/>
      <c r="O52" s="57"/>
      <c r="P52" s="57"/>
      <c r="Q52" s="57"/>
      <c r="R52" s="57"/>
      <c r="S52" s="58"/>
      <c r="T52" s="678"/>
    </row>
    <row r="53" spans="2:20" x14ac:dyDescent="0.2">
      <c r="B53" s="458">
        <v>48</v>
      </c>
      <c r="C53" s="641" t="str">
        <f>IF('Start - podzim'!G28="","",'Start - podzim'!G28)</f>
        <v/>
      </c>
      <c r="D53" s="642" t="str">
        <f>IF(C53="","",IF('Start - podzim'!H28="","",'Start - podzim'!H28))</f>
        <v/>
      </c>
      <c r="E53" s="459"/>
      <c r="F53" s="460"/>
      <c r="G53" s="67" t="str">
        <f t="shared" si="1"/>
        <v/>
      </c>
      <c r="H53" s="660" t="str">
        <f t="shared" si="0"/>
        <v/>
      </c>
      <c r="I53" s="658" t="str">
        <f t="shared" si="2"/>
        <v/>
      </c>
      <c r="J53" s="48" t="str">
        <f t="shared" si="3"/>
        <v/>
      </c>
      <c r="K53" s="668" t="str">
        <f t="shared" si="4"/>
        <v/>
      </c>
      <c r="L53" s="45" t="str">
        <f t="shared" si="5"/>
        <v/>
      </c>
      <c r="M53" s="49" t="str">
        <f t="shared" si="6"/>
        <v/>
      </c>
      <c r="N53" s="455"/>
      <c r="O53" s="456"/>
      <c r="P53" s="456"/>
      <c r="Q53" s="456"/>
      <c r="R53" s="456"/>
      <c r="S53" s="457"/>
      <c r="T53" s="678"/>
    </row>
    <row r="54" spans="2:20" x14ac:dyDescent="0.2">
      <c r="B54" s="47">
        <v>49</v>
      </c>
      <c r="C54" s="643" t="str">
        <f>IF('Start - podzim'!G29="","",'Start - podzim'!G29)</f>
        <v/>
      </c>
      <c r="D54" s="644" t="str">
        <f>IF(C54="","",IF('Start - podzim'!H29="","",'Start - podzim'!H29))</f>
        <v/>
      </c>
      <c r="E54" s="71"/>
      <c r="F54" s="64"/>
      <c r="G54" s="67" t="str">
        <f t="shared" si="1"/>
        <v/>
      </c>
      <c r="H54" s="659" t="str">
        <f t="shared" si="0"/>
        <v/>
      </c>
      <c r="I54" s="658" t="str">
        <f t="shared" si="2"/>
        <v/>
      </c>
      <c r="J54" s="48" t="str">
        <f t="shared" si="3"/>
        <v/>
      </c>
      <c r="K54" s="668" t="str">
        <f t="shared" si="4"/>
        <v/>
      </c>
      <c r="L54" s="45" t="str">
        <f t="shared" si="5"/>
        <v/>
      </c>
      <c r="M54" s="49" t="str">
        <f t="shared" si="6"/>
        <v/>
      </c>
      <c r="N54" s="56"/>
      <c r="O54" s="57"/>
      <c r="P54" s="57"/>
      <c r="Q54" s="57"/>
      <c r="R54" s="57"/>
      <c r="S54" s="58"/>
      <c r="T54" s="678"/>
    </row>
    <row r="55" spans="2:20" x14ac:dyDescent="0.2">
      <c r="B55" s="458">
        <v>50</v>
      </c>
      <c r="C55" s="641" t="str">
        <f>IF('Start - podzim'!G30="","",'Start - podzim'!G30)</f>
        <v/>
      </c>
      <c r="D55" s="642" t="str">
        <f>IF(C55="","",IF('Start - podzim'!H30="","",'Start - podzim'!H30))</f>
        <v/>
      </c>
      <c r="E55" s="459"/>
      <c r="F55" s="460"/>
      <c r="G55" s="67" t="str">
        <f t="shared" si="1"/>
        <v/>
      </c>
      <c r="H55" s="660" t="str">
        <f t="shared" si="0"/>
        <v/>
      </c>
      <c r="I55" s="658" t="str">
        <f t="shared" si="2"/>
        <v/>
      </c>
      <c r="J55" s="48" t="str">
        <f t="shared" si="3"/>
        <v/>
      </c>
      <c r="K55" s="668" t="str">
        <f t="shared" si="4"/>
        <v/>
      </c>
      <c r="L55" s="45" t="str">
        <f t="shared" si="5"/>
        <v/>
      </c>
      <c r="M55" s="49" t="str">
        <f t="shared" si="6"/>
        <v/>
      </c>
      <c r="N55" s="455"/>
      <c r="O55" s="456"/>
      <c r="P55" s="456"/>
      <c r="Q55" s="456"/>
      <c r="R55" s="456"/>
      <c r="S55" s="457"/>
      <c r="T55" s="678"/>
    </row>
    <row r="56" spans="2:20" x14ac:dyDescent="0.2">
      <c r="B56" s="47">
        <v>51</v>
      </c>
      <c r="C56" s="643" t="str">
        <f>IF('Start - podzim'!K6="","",'Start - podzim'!K6)</f>
        <v/>
      </c>
      <c r="D56" s="644" t="str">
        <f>IF(C56="","",IF('Start - podzim'!L6="","",'Start - podzim'!L6))</f>
        <v/>
      </c>
      <c r="E56" s="71"/>
      <c r="F56" s="64"/>
      <c r="G56" s="67" t="str">
        <f t="shared" si="1"/>
        <v/>
      </c>
      <c r="H56" s="659" t="str">
        <f t="shared" si="0"/>
        <v/>
      </c>
      <c r="I56" s="658" t="str">
        <f t="shared" si="2"/>
        <v/>
      </c>
      <c r="J56" s="48" t="str">
        <f t="shared" si="3"/>
        <v/>
      </c>
      <c r="K56" s="668" t="str">
        <f t="shared" si="4"/>
        <v/>
      </c>
      <c r="L56" s="45" t="str">
        <f t="shared" si="5"/>
        <v/>
      </c>
      <c r="M56" s="49" t="str">
        <f t="shared" si="6"/>
        <v/>
      </c>
      <c r="N56" s="56"/>
      <c r="O56" s="57"/>
      <c r="P56" s="57"/>
      <c r="Q56" s="57"/>
      <c r="R56" s="57"/>
      <c r="S56" s="58"/>
      <c r="T56" s="678"/>
    </row>
    <row r="57" spans="2:20" x14ac:dyDescent="0.2">
      <c r="B57" s="458">
        <v>52</v>
      </c>
      <c r="C57" s="641" t="str">
        <f>IF('Start - podzim'!K7="","",'Start - podzim'!K7)</f>
        <v/>
      </c>
      <c r="D57" s="642" t="str">
        <f>IF(C57="","",IF('Start - podzim'!L7="","",'Start - podzim'!L7))</f>
        <v/>
      </c>
      <c r="E57" s="459"/>
      <c r="F57" s="460"/>
      <c r="G57" s="67" t="str">
        <f t="shared" si="1"/>
        <v/>
      </c>
      <c r="H57" s="660" t="str">
        <f t="shared" si="0"/>
        <v/>
      </c>
      <c r="I57" s="658" t="str">
        <f t="shared" si="2"/>
        <v/>
      </c>
      <c r="J57" s="48" t="str">
        <f t="shared" si="3"/>
        <v/>
      </c>
      <c r="K57" s="668" t="str">
        <f t="shared" si="4"/>
        <v/>
      </c>
      <c r="L57" s="45" t="str">
        <f t="shared" si="5"/>
        <v/>
      </c>
      <c r="M57" s="49" t="str">
        <f t="shared" si="6"/>
        <v/>
      </c>
      <c r="N57" s="455"/>
      <c r="O57" s="456"/>
      <c r="P57" s="456"/>
      <c r="Q57" s="456"/>
      <c r="R57" s="456"/>
      <c r="S57" s="457"/>
      <c r="T57" s="678"/>
    </row>
    <row r="58" spans="2:20" x14ac:dyDescent="0.2">
      <c r="B58" s="47">
        <v>53</v>
      </c>
      <c r="C58" s="643" t="str">
        <f>IF('Start - podzim'!K8="","",'Start - podzim'!K8)</f>
        <v/>
      </c>
      <c r="D58" s="644" t="str">
        <f>IF(C58="","",IF('Start - podzim'!L8="","",'Start - podzim'!L8))</f>
        <v/>
      </c>
      <c r="E58" s="71"/>
      <c r="F58" s="64"/>
      <c r="G58" s="67" t="str">
        <f t="shared" si="1"/>
        <v/>
      </c>
      <c r="H58" s="659" t="str">
        <f t="shared" si="0"/>
        <v/>
      </c>
      <c r="I58" s="658" t="str">
        <f t="shared" si="2"/>
        <v/>
      </c>
      <c r="J58" s="48" t="str">
        <f t="shared" si="3"/>
        <v/>
      </c>
      <c r="K58" s="668" t="str">
        <f t="shared" si="4"/>
        <v/>
      </c>
      <c r="L58" s="45" t="str">
        <f t="shared" si="5"/>
        <v/>
      </c>
      <c r="M58" s="49" t="str">
        <f t="shared" si="6"/>
        <v/>
      </c>
      <c r="N58" s="56"/>
      <c r="O58" s="57"/>
      <c r="P58" s="57"/>
      <c r="Q58" s="57"/>
      <c r="R58" s="57"/>
      <c r="S58" s="58"/>
      <c r="T58" s="678"/>
    </row>
    <row r="59" spans="2:20" x14ac:dyDescent="0.2">
      <c r="B59" s="458">
        <v>54</v>
      </c>
      <c r="C59" s="641" t="str">
        <f>IF('Start - podzim'!K9="","",'Start - podzim'!K9)</f>
        <v/>
      </c>
      <c r="D59" s="642" t="str">
        <f>IF(C59="","",IF('Start - podzim'!L9="","",'Start - podzim'!L9))</f>
        <v/>
      </c>
      <c r="E59" s="459"/>
      <c r="F59" s="460"/>
      <c r="G59" s="67" t="str">
        <f t="shared" si="1"/>
        <v/>
      </c>
      <c r="H59" s="660" t="str">
        <f t="shared" si="0"/>
        <v/>
      </c>
      <c r="I59" s="658" t="str">
        <f t="shared" si="2"/>
        <v/>
      </c>
      <c r="J59" s="48" t="str">
        <f t="shared" si="3"/>
        <v/>
      </c>
      <c r="K59" s="668" t="str">
        <f t="shared" si="4"/>
        <v/>
      </c>
      <c r="L59" s="45" t="str">
        <f t="shared" si="5"/>
        <v/>
      </c>
      <c r="M59" s="49" t="str">
        <f t="shared" si="6"/>
        <v/>
      </c>
      <c r="N59" s="455"/>
      <c r="O59" s="456"/>
      <c r="P59" s="456"/>
      <c r="Q59" s="456"/>
      <c r="R59" s="456"/>
      <c r="S59" s="457"/>
      <c r="T59" s="678"/>
    </row>
    <row r="60" spans="2:20" x14ac:dyDescent="0.2">
      <c r="B60" s="47">
        <v>55</v>
      </c>
      <c r="C60" s="643" t="str">
        <f>IF('Start - podzim'!K10="","",'Start - podzim'!K10)</f>
        <v/>
      </c>
      <c r="D60" s="644" t="str">
        <f>IF(C60="","",IF('Start - podzim'!L10="","",'Start - podzim'!L10))</f>
        <v/>
      </c>
      <c r="E60" s="71"/>
      <c r="F60" s="64"/>
      <c r="G60" s="67" t="str">
        <f t="shared" si="1"/>
        <v/>
      </c>
      <c r="H60" s="659" t="str">
        <f t="shared" si="0"/>
        <v/>
      </c>
      <c r="I60" s="658" t="str">
        <f t="shared" si="2"/>
        <v/>
      </c>
      <c r="J60" s="48" t="str">
        <f t="shared" si="3"/>
        <v/>
      </c>
      <c r="K60" s="668" t="str">
        <f t="shared" si="4"/>
        <v/>
      </c>
      <c r="L60" s="45" t="str">
        <f t="shared" si="5"/>
        <v/>
      </c>
      <c r="M60" s="49" t="str">
        <f t="shared" si="6"/>
        <v/>
      </c>
      <c r="N60" s="56"/>
      <c r="O60" s="57"/>
      <c r="P60" s="57"/>
      <c r="Q60" s="57"/>
      <c r="R60" s="57"/>
      <c r="S60" s="58"/>
      <c r="T60" s="678"/>
    </row>
    <row r="61" spans="2:20" x14ac:dyDescent="0.2">
      <c r="B61" s="458">
        <v>56</v>
      </c>
      <c r="C61" s="641" t="str">
        <f>IF('Start - podzim'!K11="","",'Start - podzim'!K11)</f>
        <v/>
      </c>
      <c r="D61" s="642" t="str">
        <f>IF(C61="","",IF('Start - podzim'!L11="","",'Start - podzim'!L11))</f>
        <v/>
      </c>
      <c r="E61" s="459"/>
      <c r="F61" s="460"/>
      <c r="G61" s="67" t="str">
        <f t="shared" si="1"/>
        <v/>
      </c>
      <c r="H61" s="660" t="str">
        <f t="shared" si="0"/>
        <v/>
      </c>
      <c r="I61" s="658" t="str">
        <f t="shared" si="2"/>
        <v/>
      </c>
      <c r="J61" s="48" t="str">
        <f t="shared" si="3"/>
        <v/>
      </c>
      <c r="K61" s="668" t="str">
        <f t="shared" si="4"/>
        <v/>
      </c>
      <c r="L61" s="45" t="str">
        <f t="shared" si="5"/>
        <v/>
      </c>
      <c r="M61" s="49" t="str">
        <f t="shared" si="6"/>
        <v/>
      </c>
      <c r="N61" s="455"/>
      <c r="O61" s="456"/>
      <c r="P61" s="456"/>
      <c r="Q61" s="456"/>
      <c r="R61" s="456"/>
      <c r="S61" s="457"/>
      <c r="T61" s="678"/>
    </row>
    <row r="62" spans="2:20" x14ac:dyDescent="0.2">
      <c r="B62" s="47">
        <v>57</v>
      </c>
      <c r="C62" s="643" t="str">
        <f>IF('Start - podzim'!K12="","",'Start - podzim'!K12)</f>
        <v/>
      </c>
      <c r="D62" s="644" t="str">
        <f>IF(C62="","",IF('Start - podzim'!L12="","",'Start - podzim'!L12))</f>
        <v/>
      </c>
      <c r="E62" s="71"/>
      <c r="F62" s="64"/>
      <c r="G62" s="67" t="str">
        <f t="shared" si="1"/>
        <v/>
      </c>
      <c r="H62" s="659" t="str">
        <f t="shared" si="0"/>
        <v/>
      </c>
      <c r="I62" s="658" t="str">
        <f t="shared" si="2"/>
        <v/>
      </c>
      <c r="J62" s="48" t="str">
        <f t="shared" si="3"/>
        <v/>
      </c>
      <c r="K62" s="668" t="str">
        <f t="shared" si="4"/>
        <v/>
      </c>
      <c r="L62" s="45" t="str">
        <f t="shared" si="5"/>
        <v/>
      </c>
      <c r="M62" s="49" t="str">
        <f t="shared" si="6"/>
        <v/>
      </c>
      <c r="N62" s="56"/>
      <c r="O62" s="57"/>
      <c r="P62" s="57"/>
      <c r="Q62" s="57"/>
      <c r="R62" s="57"/>
      <c r="S62" s="58"/>
      <c r="T62" s="678"/>
    </row>
    <row r="63" spans="2:20" x14ac:dyDescent="0.2">
      <c r="B63" s="458">
        <v>58</v>
      </c>
      <c r="C63" s="641" t="str">
        <f>IF('Start - podzim'!K13="","",'Start - podzim'!K13)</f>
        <v/>
      </c>
      <c r="D63" s="642" t="str">
        <f>IF(C63="","",IF('Start - podzim'!L13="","",'Start - podzim'!L13))</f>
        <v/>
      </c>
      <c r="E63" s="459"/>
      <c r="F63" s="460"/>
      <c r="G63" s="67" t="str">
        <f t="shared" si="1"/>
        <v/>
      </c>
      <c r="H63" s="660" t="str">
        <f t="shared" si="0"/>
        <v/>
      </c>
      <c r="I63" s="658" t="str">
        <f t="shared" si="2"/>
        <v/>
      </c>
      <c r="J63" s="48" t="str">
        <f t="shared" si="3"/>
        <v/>
      </c>
      <c r="K63" s="668" t="str">
        <f t="shared" si="4"/>
        <v/>
      </c>
      <c r="L63" s="45" t="str">
        <f t="shared" si="5"/>
        <v/>
      </c>
      <c r="M63" s="49" t="str">
        <f t="shared" si="6"/>
        <v/>
      </c>
      <c r="N63" s="455"/>
      <c r="O63" s="456"/>
      <c r="P63" s="456"/>
      <c r="Q63" s="456"/>
      <c r="R63" s="456"/>
      <c r="S63" s="457"/>
      <c r="T63" s="678"/>
    </row>
    <row r="64" spans="2:20" x14ac:dyDescent="0.2">
      <c r="B64" s="47">
        <v>59</v>
      </c>
      <c r="C64" s="643" t="str">
        <f>IF('Start - podzim'!K14="","",'Start - podzim'!K14)</f>
        <v/>
      </c>
      <c r="D64" s="644" t="str">
        <f>IF(C64="","",IF('Start - podzim'!L14="","",'Start - podzim'!L14))</f>
        <v/>
      </c>
      <c r="E64" s="71"/>
      <c r="F64" s="64"/>
      <c r="G64" s="67" t="str">
        <f t="shared" si="1"/>
        <v/>
      </c>
      <c r="H64" s="659" t="str">
        <f t="shared" si="0"/>
        <v/>
      </c>
      <c r="I64" s="658" t="str">
        <f t="shared" si="2"/>
        <v/>
      </c>
      <c r="J64" s="48" t="str">
        <f t="shared" si="3"/>
        <v/>
      </c>
      <c r="K64" s="668" t="str">
        <f t="shared" si="4"/>
        <v/>
      </c>
      <c r="L64" s="45" t="str">
        <f t="shared" si="5"/>
        <v/>
      </c>
      <c r="M64" s="49" t="str">
        <f t="shared" si="6"/>
        <v/>
      </c>
      <c r="N64" s="56"/>
      <c r="O64" s="57"/>
      <c r="P64" s="57"/>
      <c r="Q64" s="57"/>
      <c r="R64" s="57"/>
      <c r="S64" s="58"/>
      <c r="T64" s="678"/>
    </row>
    <row r="65" spans="2:20" x14ac:dyDescent="0.2">
      <c r="B65" s="458">
        <v>60</v>
      </c>
      <c r="C65" s="641" t="str">
        <f>IF('Start - podzim'!K15="","",'Start - podzim'!K15)</f>
        <v/>
      </c>
      <c r="D65" s="642" t="str">
        <f>IF(C65="","",IF('Start - podzim'!L15="","",'Start - podzim'!L15))</f>
        <v/>
      </c>
      <c r="E65" s="459"/>
      <c r="F65" s="460"/>
      <c r="G65" s="67" t="str">
        <f t="shared" si="1"/>
        <v/>
      </c>
      <c r="H65" s="660" t="str">
        <f t="shared" si="0"/>
        <v/>
      </c>
      <c r="I65" s="658" t="str">
        <f t="shared" si="2"/>
        <v/>
      </c>
      <c r="J65" s="48" t="str">
        <f t="shared" si="3"/>
        <v/>
      </c>
      <c r="K65" s="668" t="str">
        <f t="shared" si="4"/>
        <v/>
      </c>
      <c r="L65" s="45" t="str">
        <f t="shared" si="5"/>
        <v/>
      </c>
      <c r="M65" s="49" t="str">
        <f t="shared" si="6"/>
        <v/>
      </c>
      <c r="N65" s="455"/>
      <c r="O65" s="456"/>
      <c r="P65" s="456"/>
      <c r="Q65" s="456"/>
      <c r="R65" s="456"/>
      <c r="S65" s="457"/>
      <c r="T65" s="678"/>
    </row>
    <row r="66" spans="2:20" x14ac:dyDescent="0.2">
      <c r="B66" s="47">
        <v>61</v>
      </c>
      <c r="C66" s="643" t="str">
        <f>IF('Start - podzim'!K16="","",'Start - podzim'!K16)</f>
        <v/>
      </c>
      <c r="D66" s="644" t="str">
        <f>IF(C66="","",IF('Start - podzim'!L16="","",'Start - podzim'!L16))</f>
        <v/>
      </c>
      <c r="E66" s="71"/>
      <c r="F66" s="64"/>
      <c r="G66" s="67" t="str">
        <f t="shared" si="1"/>
        <v/>
      </c>
      <c r="H66" s="659" t="str">
        <f t="shared" si="0"/>
        <v/>
      </c>
      <c r="I66" s="658" t="str">
        <f t="shared" si="2"/>
        <v/>
      </c>
      <c r="J66" s="48" t="str">
        <f t="shared" si="3"/>
        <v/>
      </c>
      <c r="K66" s="668" t="str">
        <f t="shared" si="4"/>
        <v/>
      </c>
      <c r="L66" s="45" t="str">
        <f t="shared" si="5"/>
        <v/>
      </c>
      <c r="M66" s="49" t="str">
        <f t="shared" si="6"/>
        <v/>
      </c>
      <c r="N66" s="56"/>
      <c r="O66" s="57"/>
      <c r="P66" s="57"/>
      <c r="Q66" s="57"/>
      <c r="R66" s="57"/>
      <c r="S66" s="58"/>
      <c r="T66" s="678"/>
    </row>
    <row r="67" spans="2:20" x14ac:dyDescent="0.2">
      <c r="B67" s="458">
        <v>62</v>
      </c>
      <c r="C67" s="641" t="str">
        <f>IF('Start - podzim'!K17="","",'Start - podzim'!K17)</f>
        <v/>
      </c>
      <c r="D67" s="642" t="str">
        <f>IF(C67="","",IF('Start - podzim'!L17="","",'Start - podzim'!L17))</f>
        <v/>
      </c>
      <c r="E67" s="459"/>
      <c r="F67" s="460"/>
      <c r="G67" s="67" t="str">
        <f t="shared" si="1"/>
        <v/>
      </c>
      <c r="H67" s="660" t="str">
        <f t="shared" si="0"/>
        <v/>
      </c>
      <c r="I67" s="658" t="str">
        <f t="shared" si="2"/>
        <v/>
      </c>
      <c r="J67" s="48" t="str">
        <f t="shared" si="3"/>
        <v/>
      </c>
      <c r="K67" s="668" t="str">
        <f t="shared" si="4"/>
        <v/>
      </c>
      <c r="L67" s="45" t="str">
        <f t="shared" si="5"/>
        <v/>
      </c>
      <c r="M67" s="49" t="str">
        <f t="shared" si="6"/>
        <v/>
      </c>
      <c r="N67" s="455"/>
      <c r="O67" s="456"/>
      <c r="P67" s="456"/>
      <c r="Q67" s="456"/>
      <c r="R67" s="456"/>
      <c r="S67" s="457"/>
      <c r="T67" s="678"/>
    </row>
    <row r="68" spans="2:20" x14ac:dyDescent="0.2">
      <c r="B68" s="6">
        <v>63</v>
      </c>
      <c r="C68" s="643" t="str">
        <f>IF('Start - podzim'!K18="","",'Start - podzim'!K18)</f>
        <v/>
      </c>
      <c r="D68" s="644" t="str">
        <f>IF(C68="","",IF('Start - podzim'!L18="","",'Start - podzim'!L18))</f>
        <v/>
      </c>
      <c r="E68" s="70"/>
      <c r="F68" s="63"/>
      <c r="G68" s="67" t="str">
        <f t="shared" si="1"/>
        <v/>
      </c>
      <c r="H68" s="659" t="str">
        <f t="shared" si="0"/>
        <v/>
      </c>
      <c r="I68" s="658" t="str">
        <f t="shared" si="2"/>
        <v/>
      </c>
      <c r="J68" s="44" t="str">
        <f t="shared" si="3"/>
        <v/>
      </c>
      <c r="K68" s="667" t="str">
        <f t="shared" si="4"/>
        <v/>
      </c>
      <c r="L68" s="45" t="str">
        <f t="shared" si="5"/>
        <v/>
      </c>
      <c r="M68" s="46" t="str">
        <f t="shared" si="6"/>
        <v/>
      </c>
      <c r="N68" s="159"/>
      <c r="O68" s="160"/>
      <c r="P68" s="160"/>
      <c r="Q68" s="160"/>
      <c r="R68" s="160"/>
      <c r="S68" s="161"/>
      <c r="T68" s="678"/>
    </row>
    <row r="69" spans="2:20" x14ac:dyDescent="0.2">
      <c r="B69" s="467">
        <v>64</v>
      </c>
      <c r="C69" s="641" t="str">
        <f>IF('Start - podzim'!K19="","",'Start - podzim'!K19)</f>
        <v/>
      </c>
      <c r="D69" s="642" t="str">
        <f>IF(C69="","",IF('Start - podzim'!L19="","",'Start - podzim'!L19))</f>
        <v/>
      </c>
      <c r="E69" s="468"/>
      <c r="F69" s="469"/>
      <c r="G69" s="162" t="str">
        <f t="shared" si="1"/>
        <v/>
      </c>
      <c r="H69" s="657" t="str">
        <f t="shared" si="0"/>
        <v/>
      </c>
      <c r="I69" s="664" t="str">
        <f t="shared" si="2"/>
        <v/>
      </c>
      <c r="J69" s="163" t="str">
        <f t="shared" si="3"/>
        <v/>
      </c>
      <c r="K69" s="671" t="str">
        <f t="shared" si="4"/>
        <v/>
      </c>
      <c r="L69" s="164" t="str">
        <f t="shared" si="5"/>
        <v/>
      </c>
      <c r="M69" s="165" t="str">
        <f t="shared" si="6"/>
        <v/>
      </c>
      <c r="N69" s="470"/>
      <c r="O69" s="471"/>
      <c r="P69" s="471"/>
      <c r="Q69" s="471"/>
      <c r="R69" s="471"/>
      <c r="S69" s="472"/>
      <c r="T69" s="678"/>
    </row>
    <row r="70" spans="2:20" x14ac:dyDescent="0.2">
      <c r="B70" s="47">
        <v>65</v>
      </c>
      <c r="C70" s="643" t="str">
        <f>IF('Start - podzim'!K20="","",'Start - podzim'!K20)</f>
        <v/>
      </c>
      <c r="D70" s="644" t="str">
        <f>IF(C70="","",IF('Start - podzim'!L20="","",'Start - podzim'!L20))</f>
        <v/>
      </c>
      <c r="E70" s="71"/>
      <c r="F70" s="64"/>
      <c r="G70" s="67" t="str">
        <f t="shared" si="1"/>
        <v/>
      </c>
      <c r="H70" s="659" t="str">
        <f t="shared" si="0"/>
        <v/>
      </c>
      <c r="I70" s="658" t="str">
        <f t="shared" si="2"/>
        <v/>
      </c>
      <c r="J70" s="48" t="str">
        <f t="shared" si="3"/>
        <v/>
      </c>
      <c r="K70" s="668" t="str">
        <f t="shared" si="4"/>
        <v/>
      </c>
      <c r="L70" s="45" t="str">
        <f t="shared" si="5"/>
        <v/>
      </c>
      <c r="M70" s="49" t="str">
        <f t="shared" si="6"/>
        <v/>
      </c>
      <c r="N70" s="56"/>
      <c r="O70" s="57"/>
      <c r="P70" s="57"/>
      <c r="Q70" s="57"/>
      <c r="R70" s="57"/>
      <c r="S70" s="58"/>
      <c r="T70" s="678"/>
    </row>
    <row r="71" spans="2:20" x14ac:dyDescent="0.2">
      <c r="B71" s="458">
        <v>66</v>
      </c>
      <c r="C71" s="641" t="str">
        <f>IF('Start - podzim'!K21="","",'Start - podzim'!K21)</f>
        <v/>
      </c>
      <c r="D71" s="642" t="str">
        <f>IF(C71="","",IF('Start - podzim'!L21="","",'Start - podzim'!L21))</f>
        <v/>
      </c>
      <c r="E71" s="459"/>
      <c r="F71" s="460"/>
      <c r="G71" s="67" t="str">
        <f t="shared" ref="G71:G105" si="7">IF(C71="","",IF(F71&gt;0,IF(AND(E71&gt;0,F71&gt;0,(F71-E71)&gt;0),F71-E71,"chyba"),"X"))</f>
        <v/>
      </c>
      <c r="H71" s="660" t="str">
        <f t="shared" ref="H71:H105" si="8">IF(C71="","",0)</f>
        <v/>
      </c>
      <c r="I71" s="658" t="str">
        <f t="shared" ref="I71:I105" si="9">IF(C71="","",IF(G71="chyba","chyba",IF(G71="X","X",IF((G71-H71)&lt;0,"chyba",G71-H71))))</f>
        <v/>
      </c>
      <c r="J71" s="48" t="str">
        <f t="shared" ref="J71:J105" si="10">IF(C71="","",M71/1440)</f>
        <v/>
      </c>
      <c r="K71" s="668" t="str">
        <f t="shared" ref="K71:K105" si="11">IF(C71="","",IF(I71="chyba","chyba",IF(I71="X","X",IF(C71="","X",IF(T71="D","D",ROUND(SUM(I71:J71),10))))))</f>
        <v/>
      </c>
      <c r="L71" s="45" t="str">
        <f t="shared" ref="L71:L105" si="12">IF(C71="","",IF(K71="chyba","CH",IF(K71="X","X",IF(K71="D","D",RANK(K71,K$6:K$105,1)))))</f>
        <v/>
      </c>
      <c r="M71" s="49" t="str">
        <f t="shared" ref="M71:M105" si="13">IF(C71="","",SUM(N71:S71))</f>
        <v/>
      </c>
      <c r="N71" s="455"/>
      <c r="O71" s="456"/>
      <c r="P71" s="456"/>
      <c r="Q71" s="456"/>
      <c r="R71" s="456"/>
      <c r="S71" s="457"/>
      <c r="T71" s="678"/>
    </row>
    <row r="72" spans="2:20" x14ac:dyDescent="0.2">
      <c r="B72" s="47">
        <v>67</v>
      </c>
      <c r="C72" s="643" t="str">
        <f>IF('Start - podzim'!K22="","",'Start - podzim'!K22)</f>
        <v/>
      </c>
      <c r="D72" s="644" t="str">
        <f>IF(C72="","",IF('Start - podzim'!L22="","",'Start - podzim'!L22))</f>
        <v/>
      </c>
      <c r="E72" s="71"/>
      <c r="F72" s="64"/>
      <c r="G72" s="67" t="str">
        <f t="shared" si="7"/>
        <v/>
      </c>
      <c r="H72" s="659" t="str">
        <f t="shared" si="8"/>
        <v/>
      </c>
      <c r="I72" s="658" t="str">
        <f t="shared" si="9"/>
        <v/>
      </c>
      <c r="J72" s="48" t="str">
        <f t="shared" si="10"/>
        <v/>
      </c>
      <c r="K72" s="668" t="str">
        <f t="shared" si="11"/>
        <v/>
      </c>
      <c r="L72" s="45" t="str">
        <f t="shared" si="12"/>
        <v/>
      </c>
      <c r="M72" s="49" t="str">
        <f t="shared" si="13"/>
        <v/>
      </c>
      <c r="N72" s="56"/>
      <c r="O72" s="57"/>
      <c r="P72" s="57"/>
      <c r="Q72" s="57"/>
      <c r="R72" s="57"/>
      <c r="S72" s="58"/>
      <c r="T72" s="678"/>
    </row>
    <row r="73" spans="2:20" x14ac:dyDescent="0.2">
      <c r="B73" s="458">
        <v>68</v>
      </c>
      <c r="C73" s="641" t="str">
        <f>IF('Start - podzim'!K23="","",'Start - podzim'!K23)</f>
        <v/>
      </c>
      <c r="D73" s="642" t="str">
        <f>IF(C73="","",IF('Start - podzim'!L23="","",'Start - podzim'!L23))</f>
        <v/>
      </c>
      <c r="E73" s="459"/>
      <c r="F73" s="460"/>
      <c r="G73" s="67" t="str">
        <f t="shared" si="7"/>
        <v/>
      </c>
      <c r="H73" s="660" t="str">
        <f t="shared" si="8"/>
        <v/>
      </c>
      <c r="I73" s="658" t="str">
        <f t="shared" si="9"/>
        <v/>
      </c>
      <c r="J73" s="48" t="str">
        <f t="shared" si="10"/>
        <v/>
      </c>
      <c r="K73" s="668" t="str">
        <f t="shared" si="11"/>
        <v/>
      </c>
      <c r="L73" s="45" t="str">
        <f t="shared" si="12"/>
        <v/>
      </c>
      <c r="M73" s="49" t="str">
        <f t="shared" si="13"/>
        <v/>
      </c>
      <c r="N73" s="455"/>
      <c r="O73" s="456"/>
      <c r="P73" s="456"/>
      <c r="Q73" s="456"/>
      <c r="R73" s="456"/>
      <c r="S73" s="457"/>
      <c r="T73" s="678"/>
    </row>
    <row r="74" spans="2:20" x14ac:dyDescent="0.2">
      <c r="B74" s="47">
        <v>69</v>
      </c>
      <c r="C74" s="643" t="str">
        <f>IF('Start - podzim'!K24="","",'Start - podzim'!K24)</f>
        <v/>
      </c>
      <c r="D74" s="644" t="str">
        <f>IF(C74="","",IF('Start - podzim'!L24="","",'Start - podzim'!L24))</f>
        <v/>
      </c>
      <c r="E74" s="71"/>
      <c r="F74" s="64"/>
      <c r="G74" s="67" t="str">
        <f t="shared" si="7"/>
        <v/>
      </c>
      <c r="H74" s="659" t="str">
        <f t="shared" si="8"/>
        <v/>
      </c>
      <c r="I74" s="658" t="str">
        <f t="shared" si="9"/>
        <v/>
      </c>
      <c r="J74" s="48" t="str">
        <f t="shared" si="10"/>
        <v/>
      </c>
      <c r="K74" s="668" t="str">
        <f t="shared" si="11"/>
        <v/>
      </c>
      <c r="L74" s="45" t="str">
        <f t="shared" si="12"/>
        <v/>
      </c>
      <c r="M74" s="49" t="str">
        <f t="shared" si="13"/>
        <v/>
      </c>
      <c r="N74" s="56"/>
      <c r="O74" s="57"/>
      <c r="P74" s="57"/>
      <c r="Q74" s="57"/>
      <c r="R74" s="57"/>
      <c r="S74" s="58"/>
      <c r="T74" s="678"/>
    </row>
    <row r="75" spans="2:20" x14ac:dyDescent="0.2">
      <c r="B75" s="458">
        <v>70</v>
      </c>
      <c r="C75" s="641" t="str">
        <f>IF('Start - podzim'!K25="","",'Start - podzim'!K25)</f>
        <v/>
      </c>
      <c r="D75" s="642" t="str">
        <f>IF(C75="","",IF('Start - podzim'!L25="","",'Start - podzim'!L25))</f>
        <v/>
      </c>
      <c r="E75" s="459"/>
      <c r="F75" s="460"/>
      <c r="G75" s="67" t="str">
        <f t="shared" si="7"/>
        <v/>
      </c>
      <c r="H75" s="660" t="str">
        <f t="shared" si="8"/>
        <v/>
      </c>
      <c r="I75" s="658" t="str">
        <f t="shared" si="9"/>
        <v/>
      </c>
      <c r="J75" s="48" t="str">
        <f t="shared" si="10"/>
        <v/>
      </c>
      <c r="K75" s="668" t="str">
        <f t="shared" si="11"/>
        <v/>
      </c>
      <c r="L75" s="45" t="str">
        <f t="shared" si="12"/>
        <v/>
      </c>
      <c r="M75" s="49" t="str">
        <f t="shared" si="13"/>
        <v/>
      </c>
      <c r="N75" s="455"/>
      <c r="O75" s="456"/>
      <c r="P75" s="456"/>
      <c r="Q75" s="456"/>
      <c r="R75" s="456"/>
      <c r="S75" s="457"/>
      <c r="T75" s="678"/>
    </row>
    <row r="76" spans="2:20" x14ac:dyDescent="0.2">
      <c r="B76" s="47">
        <v>71</v>
      </c>
      <c r="C76" s="643" t="str">
        <f>IF('Start - podzim'!K26="","",'Start - podzim'!K26)</f>
        <v/>
      </c>
      <c r="D76" s="644" t="str">
        <f>IF(C76="","",IF('Start - podzim'!L26="","",'Start - podzim'!L26))</f>
        <v/>
      </c>
      <c r="E76" s="71"/>
      <c r="F76" s="64"/>
      <c r="G76" s="67" t="str">
        <f t="shared" si="7"/>
        <v/>
      </c>
      <c r="H76" s="659" t="str">
        <f t="shared" si="8"/>
        <v/>
      </c>
      <c r="I76" s="658" t="str">
        <f t="shared" si="9"/>
        <v/>
      </c>
      <c r="J76" s="48" t="str">
        <f t="shared" si="10"/>
        <v/>
      </c>
      <c r="K76" s="668" t="str">
        <f t="shared" si="11"/>
        <v/>
      </c>
      <c r="L76" s="45" t="str">
        <f t="shared" si="12"/>
        <v/>
      </c>
      <c r="M76" s="49" t="str">
        <f t="shared" si="13"/>
        <v/>
      </c>
      <c r="N76" s="56"/>
      <c r="O76" s="57"/>
      <c r="P76" s="57"/>
      <c r="Q76" s="57"/>
      <c r="R76" s="57"/>
      <c r="S76" s="58"/>
      <c r="T76" s="678"/>
    </row>
    <row r="77" spans="2:20" x14ac:dyDescent="0.2">
      <c r="B77" s="458">
        <v>72</v>
      </c>
      <c r="C77" s="641" t="str">
        <f>IF('Start - podzim'!K27="","",'Start - podzim'!K27)</f>
        <v/>
      </c>
      <c r="D77" s="642" t="str">
        <f>IF(C77="","",IF('Start - podzim'!L27="","",'Start - podzim'!L27))</f>
        <v/>
      </c>
      <c r="E77" s="459"/>
      <c r="F77" s="460"/>
      <c r="G77" s="67" t="str">
        <f t="shared" si="7"/>
        <v/>
      </c>
      <c r="H77" s="660" t="str">
        <f t="shared" si="8"/>
        <v/>
      </c>
      <c r="I77" s="658" t="str">
        <f t="shared" si="9"/>
        <v/>
      </c>
      <c r="J77" s="48" t="str">
        <f t="shared" si="10"/>
        <v/>
      </c>
      <c r="K77" s="668" t="str">
        <f t="shared" si="11"/>
        <v/>
      </c>
      <c r="L77" s="45" t="str">
        <f t="shared" si="12"/>
        <v/>
      </c>
      <c r="M77" s="49" t="str">
        <f t="shared" si="13"/>
        <v/>
      </c>
      <c r="N77" s="455"/>
      <c r="O77" s="456"/>
      <c r="P77" s="456"/>
      <c r="Q77" s="456"/>
      <c r="R77" s="456"/>
      <c r="S77" s="457"/>
      <c r="T77" s="678"/>
    </row>
    <row r="78" spans="2:20" x14ac:dyDescent="0.2">
      <c r="B78" s="47">
        <v>73</v>
      </c>
      <c r="C78" s="643" t="str">
        <f>IF('Start - podzim'!K28="","",'Start - podzim'!K28)</f>
        <v/>
      </c>
      <c r="D78" s="644" t="str">
        <f>IF(C78="","",IF('Start - podzim'!L28="","",'Start - podzim'!L28))</f>
        <v/>
      </c>
      <c r="E78" s="71"/>
      <c r="F78" s="64"/>
      <c r="G78" s="67" t="str">
        <f t="shared" si="7"/>
        <v/>
      </c>
      <c r="H78" s="659" t="str">
        <f t="shared" si="8"/>
        <v/>
      </c>
      <c r="I78" s="658" t="str">
        <f t="shared" si="9"/>
        <v/>
      </c>
      <c r="J78" s="48" t="str">
        <f t="shared" si="10"/>
        <v/>
      </c>
      <c r="K78" s="668" t="str">
        <f t="shared" si="11"/>
        <v/>
      </c>
      <c r="L78" s="45" t="str">
        <f t="shared" si="12"/>
        <v/>
      </c>
      <c r="M78" s="49" t="str">
        <f t="shared" si="13"/>
        <v/>
      </c>
      <c r="N78" s="56"/>
      <c r="O78" s="57"/>
      <c r="P78" s="57"/>
      <c r="Q78" s="57"/>
      <c r="R78" s="57"/>
      <c r="S78" s="58"/>
      <c r="T78" s="678"/>
    </row>
    <row r="79" spans="2:20" x14ac:dyDescent="0.2">
      <c r="B79" s="458">
        <v>74</v>
      </c>
      <c r="C79" s="641" t="str">
        <f>IF('Start - podzim'!K29="","",'Start - podzim'!K29)</f>
        <v/>
      </c>
      <c r="D79" s="642" t="str">
        <f>IF(C79="","",IF('Start - podzim'!L29="","",'Start - podzim'!L29))</f>
        <v/>
      </c>
      <c r="E79" s="459"/>
      <c r="F79" s="460"/>
      <c r="G79" s="67" t="str">
        <f t="shared" si="7"/>
        <v/>
      </c>
      <c r="H79" s="660" t="str">
        <f t="shared" si="8"/>
        <v/>
      </c>
      <c r="I79" s="658" t="str">
        <f t="shared" si="9"/>
        <v/>
      </c>
      <c r="J79" s="48" t="str">
        <f t="shared" si="10"/>
        <v/>
      </c>
      <c r="K79" s="668" t="str">
        <f t="shared" si="11"/>
        <v/>
      </c>
      <c r="L79" s="45" t="str">
        <f t="shared" si="12"/>
        <v/>
      </c>
      <c r="M79" s="49" t="str">
        <f t="shared" si="13"/>
        <v/>
      </c>
      <c r="N79" s="455"/>
      <c r="O79" s="456"/>
      <c r="P79" s="456"/>
      <c r="Q79" s="456"/>
      <c r="R79" s="456"/>
      <c r="S79" s="457"/>
      <c r="T79" s="678"/>
    </row>
    <row r="80" spans="2:20" x14ac:dyDescent="0.2">
      <c r="B80" s="47">
        <v>75</v>
      </c>
      <c r="C80" s="643" t="str">
        <f>IF('Start - podzim'!K30="","",'Start - podzim'!K30)</f>
        <v/>
      </c>
      <c r="D80" s="644" t="str">
        <f>IF(C80="","",IF('Start - podzim'!L30="","",'Start - podzim'!L30))</f>
        <v/>
      </c>
      <c r="E80" s="71"/>
      <c r="F80" s="64"/>
      <c r="G80" s="67" t="str">
        <f t="shared" si="7"/>
        <v/>
      </c>
      <c r="H80" s="659" t="str">
        <f t="shared" si="8"/>
        <v/>
      </c>
      <c r="I80" s="658" t="str">
        <f t="shared" si="9"/>
        <v/>
      </c>
      <c r="J80" s="48" t="str">
        <f t="shared" si="10"/>
        <v/>
      </c>
      <c r="K80" s="668" t="str">
        <f t="shared" si="11"/>
        <v/>
      </c>
      <c r="L80" s="45" t="str">
        <f t="shared" si="12"/>
        <v/>
      </c>
      <c r="M80" s="49" t="str">
        <f t="shared" si="13"/>
        <v/>
      </c>
      <c r="N80" s="56"/>
      <c r="O80" s="57"/>
      <c r="P80" s="57"/>
      <c r="Q80" s="57"/>
      <c r="R80" s="57"/>
      <c r="S80" s="58"/>
      <c r="T80" s="678"/>
    </row>
    <row r="81" spans="2:20" x14ac:dyDescent="0.2">
      <c r="B81" s="458">
        <v>76</v>
      </c>
      <c r="C81" s="641" t="str">
        <f>IF('Start - podzim'!O6="","",'Start - podzim'!O6)</f>
        <v/>
      </c>
      <c r="D81" s="642" t="str">
        <f>IF(C81="","",IF('Start - podzim'!P6="","",'Start - podzim'!P6))</f>
        <v/>
      </c>
      <c r="E81" s="459"/>
      <c r="F81" s="460"/>
      <c r="G81" s="67" t="str">
        <f t="shared" si="7"/>
        <v/>
      </c>
      <c r="H81" s="660" t="str">
        <f t="shared" si="8"/>
        <v/>
      </c>
      <c r="I81" s="658" t="str">
        <f t="shared" si="9"/>
        <v/>
      </c>
      <c r="J81" s="48" t="str">
        <f t="shared" si="10"/>
        <v/>
      </c>
      <c r="K81" s="668" t="str">
        <f t="shared" si="11"/>
        <v/>
      </c>
      <c r="L81" s="45" t="str">
        <f t="shared" si="12"/>
        <v/>
      </c>
      <c r="M81" s="49" t="str">
        <f t="shared" si="13"/>
        <v/>
      </c>
      <c r="N81" s="455"/>
      <c r="O81" s="456"/>
      <c r="P81" s="456"/>
      <c r="Q81" s="456"/>
      <c r="R81" s="456"/>
      <c r="S81" s="457"/>
      <c r="T81" s="678"/>
    </row>
    <row r="82" spans="2:20" x14ac:dyDescent="0.2">
      <c r="B82" s="47">
        <v>77</v>
      </c>
      <c r="C82" s="649" t="str">
        <f>IF('Start - podzim'!O7="","",'Start - podzim'!O7)</f>
        <v/>
      </c>
      <c r="D82" s="650" t="str">
        <f>IF(C82="","",IF('Start - podzim'!P7="","",'Start - podzim'!P7))</f>
        <v/>
      </c>
      <c r="E82" s="71"/>
      <c r="F82" s="64"/>
      <c r="G82" s="67" t="str">
        <f t="shared" si="7"/>
        <v/>
      </c>
      <c r="H82" s="659" t="str">
        <f t="shared" si="8"/>
        <v/>
      </c>
      <c r="I82" s="658" t="str">
        <f t="shared" si="9"/>
        <v/>
      </c>
      <c r="J82" s="48" t="str">
        <f t="shared" si="10"/>
        <v/>
      </c>
      <c r="K82" s="668" t="str">
        <f t="shared" si="11"/>
        <v/>
      </c>
      <c r="L82" s="45" t="str">
        <f t="shared" si="12"/>
        <v/>
      </c>
      <c r="M82" s="49" t="str">
        <f t="shared" si="13"/>
        <v/>
      </c>
      <c r="N82" s="56"/>
      <c r="O82" s="57"/>
      <c r="P82" s="57"/>
      <c r="Q82" s="57"/>
      <c r="R82" s="57"/>
      <c r="S82" s="58"/>
      <c r="T82" s="678"/>
    </row>
    <row r="83" spans="2:20" x14ac:dyDescent="0.2">
      <c r="B83" s="458">
        <v>78</v>
      </c>
      <c r="C83" s="651" t="str">
        <f>IF('Start - podzim'!O8="","",'Start - podzim'!O8)</f>
        <v/>
      </c>
      <c r="D83" s="652" t="str">
        <f>IF(C83="","",IF('Start - podzim'!P8="","",'Start - podzim'!P8))</f>
        <v/>
      </c>
      <c r="E83" s="459"/>
      <c r="F83" s="460"/>
      <c r="G83" s="67" t="str">
        <f t="shared" si="7"/>
        <v/>
      </c>
      <c r="H83" s="660" t="str">
        <f t="shared" si="8"/>
        <v/>
      </c>
      <c r="I83" s="658" t="str">
        <f t="shared" si="9"/>
        <v/>
      </c>
      <c r="J83" s="48" t="str">
        <f t="shared" si="10"/>
        <v/>
      </c>
      <c r="K83" s="668" t="str">
        <f t="shared" si="11"/>
        <v/>
      </c>
      <c r="L83" s="45" t="str">
        <f t="shared" si="12"/>
        <v/>
      </c>
      <c r="M83" s="49" t="str">
        <f t="shared" si="13"/>
        <v/>
      </c>
      <c r="N83" s="455"/>
      <c r="O83" s="456"/>
      <c r="P83" s="456"/>
      <c r="Q83" s="456"/>
      <c r="R83" s="456"/>
      <c r="S83" s="457"/>
      <c r="T83" s="678"/>
    </row>
    <row r="84" spans="2:20" x14ac:dyDescent="0.2">
      <c r="B84" s="47">
        <v>79</v>
      </c>
      <c r="C84" s="649" t="str">
        <f>IF('Start - podzim'!O9="","",'Start - podzim'!O9)</f>
        <v/>
      </c>
      <c r="D84" s="650" t="str">
        <f>IF(C84="","",IF('Start - podzim'!P9="","",'Start - podzim'!P9))</f>
        <v/>
      </c>
      <c r="E84" s="71"/>
      <c r="F84" s="64"/>
      <c r="G84" s="67" t="str">
        <f t="shared" si="7"/>
        <v/>
      </c>
      <c r="H84" s="659" t="str">
        <f t="shared" si="8"/>
        <v/>
      </c>
      <c r="I84" s="658" t="str">
        <f t="shared" si="9"/>
        <v/>
      </c>
      <c r="J84" s="48" t="str">
        <f t="shared" si="10"/>
        <v/>
      </c>
      <c r="K84" s="668" t="str">
        <f t="shared" si="11"/>
        <v/>
      </c>
      <c r="L84" s="45" t="str">
        <f t="shared" si="12"/>
        <v/>
      </c>
      <c r="M84" s="49" t="str">
        <f t="shared" si="13"/>
        <v/>
      </c>
      <c r="N84" s="56"/>
      <c r="O84" s="57"/>
      <c r="P84" s="57"/>
      <c r="Q84" s="57"/>
      <c r="R84" s="57"/>
      <c r="S84" s="58"/>
      <c r="T84" s="678"/>
    </row>
    <row r="85" spans="2:20" x14ac:dyDescent="0.2">
      <c r="B85" s="458">
        <v>80</v>
      </c>
      <c r="C85" s="651" t="str">
        <f>IF('Start - podzim'!O10="","",'Start - podzim'!O10)</f>
        <v/>
      </c>
      <c r="D85" s="652" t="str">
        <f>IF(C85="","",IF('Start - podzim'!P10="","",'Start - podzim'!P10))</f>
        <v/>
      </c>
      <c r="E85" s="459"/>
      <c r="F85" s="460"/>
      <c r="G85" s="67" t="str">
        <f t="shared" si="7"/>
        <v/>
      </c>
      <c r="H85" s="660" t="str">
        <f t="shared" si="8"/>
        <v/>
      </c>
      <c r="I85" s="658" t="str">
        <f t="shared" si="9"/>
        <v/>
      </c>
      <c r="J85" s="48" t="str">
        <f t="shared" si="10"/>
        <v/>
      </c>
      <c r="K85" s="668" t="str">
        <f t="shared" si="11"/>
        <v/>
      </c>
      <c r="L85" s="45" t="str">
        <f t="shared" si="12"/>
        <v/>
      </c>
      <c r="M85" s="49" t="str">
        <f t="shared" si="13"/>
        <v/>
      </c>
      <c r="N85" s="455"/>
      <c r="O85" s="456"/>
      <c r="P85" s="456"/>
      <c r="Q85" s="456"/>
      <c r="R85" s="456"/>
      <c r="S85" s="457"/>
      <c r="T85" s="678"/>
    </row>
    <row r="86" spans="2:20" x14ac:dyDescent="0.2">
      <c r="B86" s="47">
        <v>81</v>
      </c>
      <c r="C86" s="649" t="str">
        <f>IF('Start - podzim'!O11="","",'Start - podzim'!O11)</f>
        <v/>
      </c>
      <c r="D86" s="650" t="str">
        <f>IF(C86="","",IF('Start - podzim'!P11="","",'Start - podzim'!P11))</f>
        <v/>
      </c>
      <c r="E86" s="71"/>
      <c r="F86" s="64"/>
      <c r="G86" s="67" t="str">
        <f t="shared" si="7"/>
        <v/>
      </c>
      <c r="H86" s="659" t="str">
        <f t="shared" si="8"/>
        <v/>
      </c>
      <c r="I86" s="658" t="str">
        <f t="shared" si="9"/>
        <v/>
      </c>
      <c r="J86" s="48" t="str">
        <f t="shared" si="10"/>
        <v/>
      </c>
      <c r="K86" s="668" t="str">
        <f t="shared" si="11"/>
        <v/>
      </c>
      <c r="L86" s="45" t="str">
        <f t="shared" si="12"/>
        <v/>
      </c>
      <c r="M86" s="49" t="str">
        <f t="shared" si="13"/>
        <v/>
      </c>
      <c r="N86" s="56"/>
      <c r="O86" s="57"/>
      <c r="P86" s="57"/>
      <c r="Q86" s="57"/>
      <c r="R86" s="57"/>
      <c r="S86" s="58"/>
      <c r="T86" s="679"/>
    </row>
    <row r="87" spans="2:20" x14ac:dyDescent="0.2">
      <c r="B87" s="458">
        <v>82</v>
      </c>
      <c r="C87" s="651" t="str">
        <f>IF('Start - podzim'!O12="","",'Start - podzim'!O12)</f>
        <v/>
      </c>
      <c r="D87" s="652" t="str">
        <f>IF(C87="","",IF('Start - podzim'!P12="","",'Start - podzim'!P12))</f>
        <v/>
      </c>
      <c r="E87" s="459"/>
      <c r="F87" s="460"/>
      <c r="G87" s="67" t="str">
        <f t="shared" si="7"/>
        <v/>
      </c>
      <c r="H87" s="660" t="str">
        <f t="shared" si="8"/>
        <v/>
      </c>
      <c r="I87" s="658" t="str">
        <f t="shared" si="9"/>
        <v/>
      </c>
      <c r="J87" s="48" t="str">
        <f t="shared" si="10"/>
        <v/>
      </c>
      <c r="K87" s="668" t="str">
        <f t="shared" si="11"/>
        <v/>
      </c>
      <c r="L87" s="45" t="str">
        <f t="shared" si="12"/>
        <v/>
      </c>
      <c r="M87" s="49" t="str">
        <f t="shared" si="13"/>
        <v/>
      </c>
      <c r="N87" s="455"/>
      <c r="O87" s="456"/>
      <c r="P87" s="456"/>
      <c r="Q87" s="456"/>
      <c r="R87" s="456"/>
      <c r="S87" s="457"/>
      <c r="T87" s="679"/>
    </row>
    <row r="88" spans="2:20" x14ac:dyDescent="0.2">
      <c r="B88" s="47">
        <v>83</v>
      </c>
      <c r="C88" s="649" t="str">
        <f>IF('Start - podzim'!O13="","",'Start - podzim'!O13)</f>
        <v/>
      </c>
      <c r="D88" s="650" t="str">
        <f>IF(C88="","",IF('Start - podzim'!P13="","",'Start - podzim'!P13))</f>
        <v/>
      </c>
      <c r="E88" s="71"/>
      <c r="F88" s="64"/>
      <c r="G88" s="67" t="str">
        <f t="shared" si="7"/>
        <v/>
      </c>
      <c r="H88" s="659" t="str">
        <f t="shared" si="8"/>
        <v/>
      </c>
      <c r="I88" s="658" t="str">
        <f t="shared" si="9"/>
        <v/>
      </c>
      <c r="J88" s="48" t="str">
        <f t="shared" si="10"/>
        <v/>
      </c>
      <c r="K88" s="668" t="str">
        <f t="shared" si="11"/>
        <v/>
      </c>
      <c r="L88" s="45" t="str">
        <f t="shared" si="12"/>
        <v/>
      </c>
      <c r="M88" s="49" t="str">
        <f t="shared" si="13"/>
        <v/>
      </c>
      <c r="N88" s="56"/>
      <c r="O88" s="57"/>
      <c r="P88" s="57"/>
      <c r="Q88" s="57"/>
      <c r="R88" s="57"/>
      <c r="S88" s="58"/>
      <c r="T88" s="679"/>
    </row>
    <row r="89" spans="2:20" x14ac:dyDescent="0.2">
      <c r="B89" s="458">
        <v>84</v>
      </c>
      <c r="C89" s="651" t="str">
        <f>IF('Start - podzim'!O14="","",'Start - podzim'!O14)</f>
        <v/>
      </c>
      <c r="D89" s="652" t="str">
        <f>IF(C89="","",IF('Start - podzim'!P14="","",'Start - podzim'!P14))</f>
        <v/>
      </c>
      <c r="E89" s="459"/>
      <c r="F89" s="460"/>
      <c r="G89" s="67" t="str">
        <f t="shared" si="7"/>
        <v/>
      </c>
      <c r="H89" s="660" t="str">
        <f t="shared" si="8"/>
        <v/>
      </c>
      <c r="I89" s="658" t="str">
        <f t="shared" si="9"/>
        <v/>
      </c>
      <c r="J89" s="48" t="str">
        <f t="shared" si="10"/>
        <v/>
      </c>
      <c r="K89" s="668" t="str">
        <f t="shared" si="11"/>
        <v/>
      </c>
      <c r="L89" s="45" t="str">
        <f t="shared" si="12"/>
        <v/>
      </c>
      <c r="M89" s="49" t="str">
        <f t="shared" si="13"/>
        <v/>
      </c>
      <c r="N89" s="455"/>
      <c r="O89" s="456"/>
      <c r="P89" s="456"/>
      <c r="Q89" s="456"/>
      <c r="R89" s="456"/>
      <c r="S89" s="457"/>
      <c r="T89" s="679"/>
    </row>
    <row r="90" spans="2:20" x14ac:dyDescent="0.2">
      <c r="B90" s="47">
        <v>85</v>
      </c>
      <c r="C90" s="649" t="str">
        <f>IF('Start - podzim'!O15="","",'Start - podzim'!O15)</f>
        <v/>
      </c>
      <c r="D90" s="650" t="str">
        <f>IF(C90="","",IF('Start - podzim'!P15="","",'Start - podzim'!P15))</f>
        <v/>
      </c>
      <c r="E90" s="71"/>
      <c r="F90" s="64"/>
      <c r="G90" s="67" t="str">
        <f t="shared" si="7"/>
        <v/>
      </c>
      <c r="H90" s="659" t="str">
        <f t="shared" si="8"/>
        <v/>
      </c>
      <c r="I90" s="658" t="str">
        <f t="shared" si="9"/>
        <v/>
      </c>
      <c r="J90" s="48" t="str">
        <f t="shared" si="10"/>
        <v/>
      </c>
      <c r="K90" s="668" t="str">
        <f t="shared" si="11"/>
        <v/>
      </c>
      <c r="L90" s="45" t="str">
        <f t="shared" si="12"/>
        <v/>
      </c>
      <c r="M90" s="49" t="str">
        <f t="shared" si="13"/>
        <v/>
      </c>
      <c r="N90" s="56"/>
      <c r="O90" s="57"/>
      <c r="P90" s="57"/>
      <c r="Q90" s="57"/>
      <c r="R90" s="57"/>
      <c r="S90" s="58"/>
      <c r="T90" s="679"/>
    </row>
    <row r="91" spans="2:20" x14ac:dyDescent="0.2">
      <c r="B91" s="458">
        <v>86</v>
      </c>
      <c r="C91" s="651" t="str">
        <f>IF('Start - podzim'!O16="","",'Start - podzim'!O16)</f>
        <v/>
      </c>
      <c r="D91" s="652" t="str">
        <f>IF(C91="","",IF('Start - podzim'!P16="","",'Start - podzim'!P16))</f>
        <v/>
      </c>
      <c r="E91" s="459"/>
      <c r="F91" s="460"/>
      <c r="G91" s="67" t="str">
        <f t="shared" si="7"/>
        <v/>
      </c>
      <c r="H91" s="660" t="str">
        <f t="shared" si="8"/>
        <v/>
      </c>
      <c r="I91" s="658" t="str">
        <f t="shared" si="9"/>
        <v/>
      </c>
      <c r="J91" s="48" t="str">
        <f t="shared" si="10"/>
        <v/>
      </c>
      <c r="K91" s="668" t="str">
        <f t="shared" si="11"/>
        <v/>
      </c>
      <c r="L91" s="45" t="str">
        <f t="shared" si="12"/>
        <v/>
      </c>
      <c r="M91" s="49" t="str">
        <f t="shared" si="13"/>
        <v/>
      </c>
      <c r="N91" s="455"/>
      <c r="O91" s="456"/>
      <c r="P91" s="456"/>
      <c r="Q91" s="456"/>
      <c r="R91" s="456"/>
      <c r="S91" s="457"/>
      <c r="T91" s="679"/>
    </row>
    <row r="92" spans="2:20" x14ac:dyDescent="0.2">
      <c r="B92" s="47">
        <v>87</v>
      </c>
      <c r="C92" s="649" t="str">
        <f>IF('Start - podzim'!O17="","",'Start - podzim'!O17)</f>
        <v/>
      </c>
      <c r="D92" s="650" t="str">
        <f>IF(C92="","",IF('Start - podzim'!P17="","",'Start - podzim'!P17))</f>
        <v/>
      </c>
      <c r="E92" s="71"/>
      <c r="F92" s="64"/>
      <c r="G92" s="67" t="str">
        <f t="shared" si="7"/>
        <v/>
      </c>
      <c r="H92" s="659" t="str">
        <f t="shared" si="8"/>
        <v/>
      </c>
      <c r="I92" s="658" t="str">
        <f t="shared" si="9"/>
        <v/>
      </c>
      <c r="J92" s="48" t="str">
        <f t="shared" si="10"/>
        <v/>
      </c>
      <c r="K92" s="668" t="str">
        <f t="shared" si="11"/>
        <v/>
      </c>
      <c r="L92" s="45" t="str">
        <f t="shared" si="12"/>
        <v/>
      </c>
      <c r="M92" s="49" t="str">
        <f t="shared" si="13"/>
        <v/>
      </c>
      <c r="N92" s="56"/>
      <c r="O92" s="57"/>
      <c r="P92" s="57"/>
      <c r="Q92" s="57"/>
      <c r="R92" s="57"/>
      <c r="S92" s="58"/>
      <c r="T92" s="679"/>
    </row>
    <row r="93" spans="2:20" x14ac:dyDescent="0.2">
      <c r="B93" s="458">
        <v>88</v>
      </c>
      <c r="C93" s="651" t="str">
        <f>IF('Start - podzim'!O18="","",'Start - podzim'!O18)</f>
        <v/>
      </c>
      <c r="D93" s="652" t="str">
        <f>IF(C93="","",IF('Start - podzim'!P18="","",'Start - podzim'!P18))</f>
        <v/>
      </c>
      <c r="E93" s="459"/>
      <c r="F93" s="460"/>
      <c r="G93" s="67" t="str">
        <f t="shared" si="7"/>
        <v/>
      </c>
      <c r="H93" s="660" t="str">
        <f t="shared" si="8"/>
        <v/>
      </c>
      <c r="I93" s="658" t="str">
        <f t="shared" si="9"/>
        <v/>
      </c>
      <c r="J93" s="48" t="str">
        <f t="shared" si="10"/>
        <v/>
      </c>
      <c r="K93" s="668" t="str">
        <f t="shared" si="11"/>
        <v/>
      </c>
      <c r="L93" s="45" t="str">
        <f t="shared" si="12"/>
        <v/>
      </c>
      <c r="M93" s="49" t="str">
        <f t="shared" si="13"/>
        <v/>
      </c>
      <c r="N93" s="455"/>
      <c r="O93" s="456"/>
      <c r="P93" s="456"/>
      <c r="Q93" s="456"/>
      <c r="R93" s="456"/>
      <c r="S93" s="457"/>
      <c r="T93" s="679"/>
    </row>
    <row r="94" spans="2:20" x14ac:dyDescent="0.2">
      <c r="B94" s="47">
        <v>89</v>
      </c>
      <c r="C94" s="649" t="str">
        <f>IF('Start - podzim'!O19="","",'Start - podzim'!O19)</f>
        <v/>
      </c>
      <c r="D94" s="650" t="str">
        <f>IF(C94="","",IF('Start - podzim'!P19="","",'Start - podzim'!P19))</f>
        <v/>
      </c>
      <c r="E94" s="71"/>
      <c r="F94" s="64"/>
      <c r="G94" s="67" t="str">
        <f t="shared" si="7"/>
        <v/>
      </c>
      <c r="H94" s="659" t="str">
        <f t="shared" si="8"/>
        <v/>
      </c>
      <c r="I94" s="658" t="str">
        <f t="shared" si="9"/>
        <v/>
      </c>
      <c r="J94" s="48" t="str">
        <f t="shared" si="10"/>
        <v/>
      </c>
      <c r="K94" s="668" t="str">
        <f t="shared" si="11"/>
        <v/>
      </c>
      <c r="L94" s="45" t="str">
        <f t="shared" si="12"/>
        <v/>
      </c>
      <c r="M94" s="49" t="str">
        <f t="shared" si="13"/>
        <v/>
      </c>
      <c r="N94" s="56"/>
      <c r="O94" s="57"/>
      <c r="P94" s="57"/>
      <c r="Q94" s="57"/>
      <c r="R94" s="57"/>
      <c r="S94" s="58"/>
      <c r="T94" s="679"/>
    </row>
    <row r="95" spans="2:20" x14ac:dyDescent="0.2">
      <c r="B95" s="458">
        <v>90</v>
      </c>
      <c r="C95" s="651" t="str">
        <f>IF('Start - podzim'!O20="","",'Start - podzim'!O20)</f>
        <v/>
      </c>
      <c r="D95" s="652" t="str">
        <f>IF(C95="","",IF('Start - podzim'!P20="","",'Start - podzim'!P20))</f>
        <v/>
      </c>
      <c r="E95" s="459"/>
      <c r="F95" s="460"/>
      <c r="G95" s="67" t="str">
        <f t="shared" si="7"/>
        <v/>
      </c>
      <c r="H95" s="660" t="str">
        <f t="shared" si="8"/>
        <v/>
      </c>
      <c r="I95" s="658" t="str">
        <f t="shared" si="9"/>
        <v/>
      </c>
      <c r="J95" s="48" t="str">
        <f t="shared" si="10"/>
        <v/>
      </c>
      <c r="K95" s="668" t="str">
        <f t="shared" si="11"/>
        <v/>
      </c>
      <c r="L95" s="45" t="str">
        <f t="shared" si="12"/>
        <v/>
      </c>
      <c r="M95" s="49" t="str">
        <f t="shared" si="13"/>
        <v/>
      </c>
      <c r="N95" s="455"/>
      <c r="O95" s="456"/>
      <c r="P95" s="456"/>
      <c r="Q95" s="456"/>
      <c r="R95" s="456"/>
      <c r="S95" s="457"/>
      <c r="T95" s="679"/>
    </row>
    <row r="96" spans="2:20" x14ac:dyDescent="0.2">
      <c r="B96" s="47">
        <v>91</v>
      </c>
      <c r="C96" s="649" t="str">
        <f>IF('Start - podzim'!O21="","",'Start - podzim'!O21)</f>
        <v/>
      </c>
      <c r="D96" s="650" t="str">
        <f>IF(C96="","",IF('Start - podzim'!P21="","",'Start - podzim'!P21))</f>
        <v/>
      </c>
      <c r="E96" s="71"/>
      <c r="F96" s="64"/>
      <c r="G96" s="67" t="str">
        <f t="shared" si="7"/>
        <v/>
      </c>
      <c r="H96" s="659" t="str">
        <f t="shared" si="8"/>
        <v/>
      </c>
      <c r="I96" s="658" t="str">
        <f t="shared" si="9"/>
        <v/>
      </c>
      <c r="J96" s="48" t="str">
        <f t="shared" si="10"/>
        <v/>
      </c>
      <c r="K96" s="668" t="str">
        <f t="shared" si="11"/>
        <v/>
      </c>
      <c r="L96" s="45" t="str">
        <f t="shared" si="12"/>
        <v/>
      </c>
      <c r="M96" s="49" t="str">
        <f t="shared" si="13"/>
        <v/>
      </c>
      <c r="N96" s="56"/>
      <c r="O96" s="57"/>
      <c r="P96" s="57"/>
      <c r="Q96" s="57"/>
      <c r="R96" s="57"/>
      <c r="S96" s="58"/>
      <c r="T96" s="679"/>
    </row>
    <row r="97" spans="2:20" x14ac:dyDescent="0.2">
      <c r="B97" s="458">
        <v>92</v>
      </c>
      <c r="C97" s="651" t="str">
        <f>IF('Start - podzim'!O22="","",'Start - podzim'!O22)</f>
        <v/>
      </c>
      <c r="D97" s="652" t="str">
        <f>IF(C97="","",IF('Start - podzim'!P22="","",'Start - podzim'!P22))</f>
        <v/>
      </c>
      <c r="E97" s="459"/>
      <c r="F97" s="460"/>
      <c r="G97" s="67" t="str">
        <f t="shared" si="7"/>
        <v/>
      </c>
      <c r="H97" s="660" t="str">
        <f t="shared" si="8"/>
        <v/>
      </c>
      <c r="I97" s="658" t="str">
        <f t="shared" si="9"/>
        <v/>
      </c>
      <c r="J97" s="48" t="str">
        <f t="shared" si="10"/>
        <v/>
      </c>
      <c r="K97" s="668" t="str">
        <f t="shared" si="11"/>
        <v/>
      </c>
      <c r="L97" s="45" t="str">
        <f t="shared" si="12"/>
        <v/>
      </c>
      <c r="M97" s="49" t="str">
        <f t="shared" si="13"/>
        <v/>
      </c>
      <c r="N97" s="455"/>
      <c r="O97" s="456"/>
      <c r="P97" s="456"/>
      <c r="Q97" s="456"/>
      <c r="R97" s="456"/>
      <c r="S97" s="457"/>
      <c r="T97" s="679"/>
    </row>
    <row r="98" spans="2:20" x14ac:dyDescent="0.2">
      <c r="B98" s="47">
        <v>93</v>
      </c>
      <c r="C98" s="649" t="str">
        <f>IF('Start - podzim'!O23="","",'Start - podzim'!O23)</f>
        <v/>
      </c>
      <c r="D98" s="650" t="str">
        <f>IF(C98="","",IF('Start - podzim'!P23="","",'Start - podzim'!P23))</f>
        <v/>
      </c>
      <c r="E98" s="71"/>
      <c r="F98" s="64"/>
      <c r="G98" s="67" t="str">
        <f t="shared" si="7"/>
        <v/>
      </c>
      <c r="H98" s="659" t="str">
        <f t="shared" si="8"/>
        <v/>
      </c>
      <c r="I98" s="658" t="str">
        <f t="shared" si="9"/>
        <v/>
      </c>
      <c r="J98" s="48" t="str">
        <f t="shared" si="10"/>
        <v/>
      </c>
      <c r="K98" s="668" t="str">
        <f t="shared" si="11"/>
        <v/>
      </c>
      <c r="L98" s="45" t="str">
        <f t="shared" si="12"/>
        <v/>
      </c>
      <c r="M98" s="49" t="str">
        <f t="shared" si="13"/>
        <v/>
      </c>
      <c r="N98" s="56"/>
      <c r="O98" s="57"/>
      <c r="P98" s="57"/>
      <c r="Q98" s="57"/>
      <c r="R98" s="57"/>
      <c r="S98" s="58"/>
      <c r="T98" s="679"/>
    </row>
    <row r="99" spans="2:20" x14ac:dyDescent="0.2">
      <c r="B99" s="458">
        <v>94</v>
      </c>
      <c r="C99" s="651" t="str">
        <f>IF('Start - podzim'!O24="","",'Start - podzim'!O24)</f>
        <v/>
      </c>
      <c r="D99" s="652" t="str">
        <f>IF(C99="","",IF('Start - podzim'!P24="","",'Start - podzim'!P24))</f>
        <v/>
      </c>
      <c r="E99" s="459"/>
      <c r="F99" s="460"/>
      <c r="G99" s="67" t="str">
        <f t="shared" si="7"/>
        <v/>
      </c>
      <c r="H99" s="660" t="str">
        <f t="shared" si="8"/>
        <v/>
      </c>
      <c r="I99" s="658" t="str">
        <f t="shared" si="9"/>
        <v/>
      </c>
      <c r="J99" s="48" t="str">
        <f t="shared" si="10"/>
        <v/>
      </c>
      <c r="K99" s="668" t="str">
        <f t="shared" si="11"/>
        <v/>
      </c>
      <c r="L99" s="45" t="str">
        <f t="shared" si="12"/>
        <v/>
      </c>
      <c r="M99" s="49" t="str">
        <f t="shared" si="13"/>
        <v/>
      </c>
      <c r="N99" s="455"/>
      <c r="O99" s="456"/>
      <c r="P99" s="456"/>
      <c r="Q99" s="456"/>
      <c r="R99" s="456"/>
      <c r="S99" s="457"/>
      <c r="T99" s="679"/>
    </row>
    <row r="100" spans="2:20" x14ac:dyDescent="0.2">
      <c r="B100" s="47">
        <v>95</v>
      </c>
      <c r="C100" s="649" t="str">
        <f>IF('Start - podzim'!O25="","",'Start - podzim'!O25)</f>
        <v/>
      </c>
      <c r="D100" s="650" t="str">
        <f>IF(C100="","",IF('Start - podzim'!P25="","",'Start - podzim'!P25))</f>
        <v/>
      </c>
      <c r="E100" s="71"/>
      <c r="F100" s="64"/>
      <c r="G100" s="67" t="str">
        <f t="shared" si="7"/>
        <v/>
      </c>
      <c r="H100" s="659" t="str">
        <f t="shared" si="8"/>
        <v/>
      </c>
      <c r="I100" s="658" t="str">
        <f t="shared" si="9"/>
        <v/>
      </c>
      <c r="J100" s="48" t="str">
        <f t="shared" si="10"/>
        <v/>
      </c>
      <c r="K100" s="668" t="str">
        <f t="shared" si="11"/>
        <v/>
      </c>
      <c r="L100" s="45" t="str">
        <f t="shared" si="12"/>
        <v/>
      </c>
      <c r="M100" s="49" t="str">
        <f t="shared" si="13"/>
        <v/>
      </c>
      <c r="N100" s="56"/>
      <c r="O100" s="57"/>
      <c r="P100" s="57"/>
      <c r="Q100" s="57"/>
      <c r="R100" s="57"/>
      <c r="S100" s="58"/>
      <c r="T100" s="679"/>
    </row>
    <row r="101" spans="2:20" x14ac:dyDescent="0.2">
      <c r="B101" s="458">
        <v>96</v>
      </c>
      <c r="C101" s="651" t="str">
        <f>IF('Start - podzim'!O26="","",'Start - podzim'!O26)</f>
        <v/>
      </c>
      <c r="D101" s="652" t="str">
        <f>IF(C101="","",IF('Start - podzim'!P26="","",'Start - podzim'!P26))</f>
        <v/>
      </c>
      <c r="E101" s="459"/>
      <c r="F101" s="460"/>
      <c r="G101" s="67" t="str">
        <f t="shared" si="7"/>
        <v/>
      </c>
      <c r="H101" s="660" t="str">
        <f t="shared" si="8"/>
        <v/>
      </c>
      <c r="I101" s="658" t="str">
        <f t="shared" si="9"/>
        <v/>
      </c>
      <c r="J101" s="48" t="str">
        <f t="shared" si="10"/>
        <v/>
      </c>
      <c r="K101" s="668" t="str">
        <f t="shared" si="11"/>
        <v/>
      </c>
      <c r="L101" s="45" t="str">
        <f t="shared" si="12"/>
        <v/>
      </c>
      <c r="M101" s="49" t="str">
        <f t="shared" si="13"/>
        <v/>
      </c>
      <c r="N101" s="455"/>
      <c r="O101" s="456"/>
      <c r="P101" s="456"/>
      <c r="Q101" s="456"/>
      <c r="R101" s="456"/>
      <c r="S101" s="457"/>
      <c r="T101" s="679"/>
    </row>
    <row r="102" spans="2:20" x14ac:dyDescent="0.2">
      <c r="B102" s="47">
        <v>97</v>
      </c>
      <c r="C102" s="649" t="str">
        <f>IF('Start - podzim'!O27="","",'Start - podzim'!O27)</f>
        <v/>
      </c>
      <c r="D102" s="650" t="str">
        <f>IF(C102="","",IF('Start - podzim'!P27="","",'Start - podzim'!P27))</f>
        <v/>
      </c>
      <c r="E102" s="71"/>
      <c r="F102" s="64"/>
      <c r="G102" s="67" t="str">
        <f t="shared" si="7"/>
        <v/>
      </c>
      <c r="H102" s="659" t="str">
        <f t="shared" si="8"/>
        <v/>
      </c>
      <c r="I102" s="658" t="str">
        <f t="shared" si="9"/>
        <v/>
      </c>
      <c r="J102" s="48" t="str">
        <f t="shared" si="10"/>
        <v/>
      </c>
      <c r="K102" s="668" t="str">
        <f t="shared" si="11"/>
        <v/>
      </c>
      <c r="L102" s="45" t="str">
        <f t="shared" si="12"/>
        <v/>
      </c>
      <c r="M102" s="49" t="str">
        <f t="shared" si="13"/>
        <v/>
      </c>
      <c r="N102" s="56"/>
      <c r="O102" s="57"/>
      <c r="P102" s="57"/>
      <c r="Q102" s="57"/>
      <c r="R102" s="57"/>
      <c r="S102" s="58"/>
      <c r="T102" s="679"/>
    </row>
    <row r="103" spans="2:20" x14ac:dyDescent="0.2">
      <c r="B103" s="458">
        <v>98</v>
      </c>
      <c r="C103" s="651" t="str">
        <f>IF('Start - podzim'!O28="","",'Start - podzim'!O28)</f>
        <v/>
      </c>
      <c r="D103" s="652" t="str">
        <f>IF(C103="","",IF('Start - podzim'!P28="","",'Start - podzim'!P28))</f>
        <v/>
      </c>
      <c r="E103" s="459"/>
      <c r="F103" s="460"/>
      <c r="G103" s="67" t="str">
        <f t="shared" si="7"/>
        <v/>
      </c>
      <c r="H103" s="660" t="str">
        <f t="shared" si="8"/>
        <v/>
      </c>
      <c r="I103" s="658" t="str">
        <f t="shared" si="9"/>
        <v/>
      </c>
      <c r="J103" s="48" t="str">
        <f t="shared" si="10"/>
        <v/>
      </c>
      <c r="K103" s="668" t="str">
        <f t="shared" si="11"/>
        <v/>
      </c>
      <c r="L103" s="45" t="str">
        <f t="shared" si="12"/>
        <v/>
      </c>
      <c r="M103" s="49" t="str">
        <f t="shared" si="13"/>
        <v/>
      </c>
      <c r="N103" s="455"/>
      <c r="O103" s="456"/>
      <c r="P103" s="456"/>
      <c r="Q103" s="456"/>
      <c r="R103" s="456"/>
      <c r="S103" s="457"/>
      <c r="T103" s="679"/>
    </row>
    <row r="104" spans="2:20" x14ac:dyDescent="0.2">
      <c r="B104" s="47">
        <v>99</v>
      </c>
      <c r="C104" s="649" t="str">
        <f>IF('Start - podzim'!O29="","",'Start - podzim'!O29)</f>
        <v/>
      </c>
      <c r="D104" s="650" t="str">
        <f>IF(C104="","",IF('Start - podzim'!P29="","",'Start - podzim'!P29))</f>
        <v/>
      </c>
      <c r="E104" s="71"/>
      <c r="F104" s="64"/>
      <c r="G104" s="67" t="str">
        <f t="shared" si="7"/>
        <v/>
      </c>
      <c r="H104" s="659" t="str">
        <f t="shared" si="8"/>
        <v/>
      </c>
      <c r="I104" s="658" t="str">
        <f t="shared" si="9"/>
        <v/>
      </c>
      <c r="J104" s="48" t="str">
        <f t="shared" si="10"/>
        <v/>
      </c>
      <c r="K104" s="668" t="str">
        <f t="shared" si="11"/>
        <v/>
      </c>
      <c r="L104" s="45" t="str">
        <f t="shared" si="12"/>
        <v/>
      </c>
      <c r="M104" s="49" t="str">
        <f t="shared" si="13"/>
        <v/>
      </c>
      <c r="N104" s="56"/>
      <c r="O104" s="57"/>
      <c r="P104" s="57"/>
      <c r="Q104" s="57"/>
      <c r="R104" s="57"/>
      <c r="S104" s="58"/>
      <c r="T104" s="679"/>
    </row>
    <row r="105" spans="2:20" ht="13.5" thickBot="1" x14ac:dyDescent="0.25">
      <c r="B105" s="473">
        <v>100</v>
      </c>
      <c r="C105" s="653" t="str">
        <f>IF('Start - podzim'!O30="","",'Start - podzim'!O30)</f>
        <v/>
      </c>
      <c r="D105" s="654" t="str">
        <f>IF(C105="","",IF('Start - podzim'!P30="","",'Start - podzim'!P30))</f>
        <v/>
      </c>
      <c r="E105" s="474"/>
      <c r="F105" s="475"/>
      <c r="G105" s="68" t="str">
        <f t="shared" si="7"/>
        <v/>
      </c>
      <c r="H105" s="665" t="str">
        <f t="shared" si="8"/>
        <v/>
      </c>
      <c r="I105" s="662" t="str">
        <f t="shared" si="9"/>
        <v/>
      </c>
      <c r="J105" s="50" t="str">
        <f t="shared" si="10"/>
        <v/>
      </c>
      <c r="K105" s="669" t="str">
        <f t="shared" si="11"/>
        <v/>
      </c>
      <c r="L105" s="51" t="str">
        <f t="shared" si="12"/>
        <v/>
      </c>
      <c r="M105" s="52" t="str">
        <f t="shared" si="13"/>
        <v/>
      </c>
      <c r="N105" s="476"/>
      <c r="O105" s="477"/>
      <c r="P105" s="477"/>
      <c r="Q105" s="477"/>
      <c r="R105" s="477"/>
      <c r="S105" s="478"/>
      <c r="T105" s="679"/>
    </row>
    <row r="106" spans="2:20" x14ac:dyDescent="0.2">
      <c r="C106" s="152"/>
      <c r="H106" s="153"/>
    </row>
    <row r="107" spans="2:20" x14ac:dyDescent="0.2">
      <c r="C107" s="152"/>
      <c r="H107" s="153"/>
    </row>
    <row r="108" spans="2:20" x14ac:dyDescent="0.2">
      <c r="C108" s="152"/>
      <c r="H108" s="153"/>
    </row>
    <row r="109" spans="2:20" x14ac:dyDescent="0.2">
      <c r="C109" s="152"/>
      <c r="H109" s="153"/>
    </row>
    <row r="110" spans="2:20" x14ac:dyDescent="0.2">
      <c r="C110" s="152"/>
      <c r="H110" s="153"/>
    </row>
    <row r="111" spans="2:20" x14ac:dyDescent="0.2">
      <c r="C111" s="152"/>
      <c r="H111" s="153"/>
    </row>
    <row r="112" spans="2:20" x14ac:dyDescent="0.2">
      <c r="C112" s="152"/>
      <c r="H112" s="153"/>
    </row>
    <row r="113" spans="3:8" x14ac:dyDescent="0.2">
      <c r="C113" s="152"/>
      <c r="H113" s="153"/>
    </row>
    <row r="114" spans="3:8" x14ac:dyDescent="0.2">
      <c r="C114" s="152"/>
      <c r="H114" s="153"/>
    </row>
    <row r="115" spans="3:8" x14ac:dyDescent="0.2">
      <c r="C115" s="152"/>
      <c r="H115" s="153"/>
    </row>
    <row r="116" spans="3:8" x14ac:dyDescent="0.2">
      <c r="C116" s="152"/>
      <c r="H116" s="153"/>
    </row>
    <row r="117" spans="3:8" x14ac:dyDescent="0.2">
      <c r="C117" s="152"/>
      <c r="H117" s="153"/>
    </row>
    <row r="118" spans="3:8" x14ac:dyDescent="0.2">
      <c r="C118" s="152"/>
      <c r="H118" s="153"/>
    </row>
    <row r="119" spans="3:8" x14ac:dyDescent="0.2">
      <c r="C119" s="152"/>
      <c r="H119" s="153"/>
    </row>
    <row r="120" spans="3:8" x14ac:dyDescent="0.2">
      <c r="C120" s="152"/>
      <c r="H120" s="153"/>
    </row>
    <row r="121" spans="3:8" x14ac:dyDescent="0.2">
      <c r="C121" s="152"/>
      <c r="H121" s="153"/>
    </row>
    <row r="122" spans="3:8" x14ac:dyDescent="0.2">
      <c r="C122" s="152"/>
      <c r="H122" s="153"/>
    </row>
    <row r="123" spans="3:8" x14ac:dyDescent="0.2">
      <c r="C123" s="152"/>
      <c r="H123" s="153"/>
    </row>
    <row r="124" spans="3:8" x14ac:dyDescent="0.2">
      <c r="C124" s="152"/>
      <c r="H124" s="153"/>
    </row>
    <row r="125" spans="3:8" x14ac:dyDescent="0.2">
      <c r="C125" s="152"/>
      <c r="H125" s="153"/>
    </row>
    <row r="126" spans="3:8" x14ac:dyDescent="0.2">
      <c r="C126" s="152"/>
      <c r="H126" s="153"/>
    </row>
    <row r="127" spans="3:8" x14ac:dyDescent="0.2">
      <c r="C127" s="152"/>
      <c r="H127" s="153"/>
    </row>
    <row r="128" spans="3:8" x14ac:dyDescent="0.2">
      <c r="C128" s="152"/>
      <c r="H128" s="153"/>
    </row>
    <row r="129" spans="3:8" x14ac:dyDescent="0.2">
      <c r="C129" s="152"/>
      <c r="H129" s="153"/>
    </row>
    <row r="130" spans="3:8" x14ac:dyDescent="0.2">
      <c r="C130" s="152"/>
      <c r="H130" s="153"/>
    </row>
    <row r="131" spans="3:8" x14ac:dyDescent="0.2">
      <c r="C131" s="152"/>
      <c r="H131" s="153"/>
    </row>
    <row r="132" spans="3:8" x14ac:dyDescent="0.2">
      <c r="C132" s="152"/>
      <c r="H132" s="153"/>
    </row>
    <row r="133" spans="3:8" x14ac:dyDescent="0.2">
      <c r="C133" s="152"/>
      <c r="H133" s="153"/>
    </row>
    <row r="134" spans="3:8" x14ac:dyDescent="0.2">
      <c r="C134" s="152"/>
      <c r="H134" s="153"/>
    </row>
    <row r="135" spans="3:8" x14ac:dyDescent="0.2">
      <c r="C135" s="152"/>
      <c r="H135" s="153"/>
    </row>
    <row r="136" spans="3:8" x14ac:dyDescent="0.2">
      <c r="C136" s="152"/>
      <c r="H136" s="153"/>
    </row>
    <row r="137" spans="3:8" x14ac:dyDescent="0.2">
      <c r="C137" s="152"/>
      <c r="H137" s="153"/>
    </row>
    <row r="138" spans="3:8" x14ac:dyDescent="0.2">
      <c r="C138" s="152"/>
      <c r="H138" s="153"/>
    </row>
    <row r="139" spans="3:8" x14ac:dyDescent="0.2">
      <c r="C139" s="152"/>
      <c r="H139" s="153"/>
    </row>
    <row r="140" spans="3:8" x14ac:dyDescent="0.2">
      <c r="C140" s="152"/>
      <c r="H140" s="153"/>
    </row>
    <row r="141" spans="3:8" x14ac:dyDescent="0.2">
      <c r="C141" s="152"/>
      <c r="H141" s="153"/>
    </row>
    <row r="142" spans="3:8" x14ac:dyDescent="0.2">
      <c r="C142" s="152"/>
      <c r="H142" s="153"/>
    </row>
    <row r="143" spans="3:8" x14ac:dyDescent="0.2">
      <c r="C143" s="152"/>
      <c r="H143" s="153"/>
    </row>
    <row r="144" spans="3:8" x14ac:dyDescent="0.2">
      <c r="C144" s="152"/>
      <c r="H144" s="153"/>
    </row>
    <row r="145" spans="3:8" x14ac:dyDescent="0.2">
      <c r="C145" s="152"/>
      <c r="H145" s="153"/>
    </row>
    <row r="146" spans="3:8" x14ac:dyDescent="0.2">
      <c r="C146" s="152"/>
      <c r="H146" s="153"/>
    </row>
    <row r="147" spans="3:8" x14ac:dyDescent="0.2">
      <c r="C147" s="152"/>
      <c r="H147" s="153"/>
    </row>
    <row r="148" spans="3:8" x14ac:dyDescent="0.2">
      <c r="C148" s="152"/>
      <c r="H148" s="153"/>
    </row>
    <row r="149" spans="3:8" x14ac:dyDescent="0.2">
      <c r="C149" s="152"/>
      <c r="H149" s="153"/>
    </row>
    <row r="150" spans="3:8" x14ac:dyDescent="0.2">
      <c r="C150" s="152"/>
      <c r="H150" s="153"/>
    </row>
    <row r="151" spans="3:8" x14ac:dyDescent="0.2">
      <c r="C151" s="152"/>
      <c r="H151" s="153"/>
    </row>
    <row r="152" spans="3:8" x14ac:dyDescent="0.2">
      <c r="C152" s="152"/>
      <c r="H152" s="153"/>
    </row>
    <row r="153" spans="3:8" x14ac:dyDescent="0.2">
      <c r="C153" s="152"/>
      <c r="H153" s="153"/>
    </row>
    <row r="154" spans="3:8" x14ac:dyDescent="0.2">
      <c r="C154" s="152"/>
      <c r="H154" s="153"/>
    </row>
    <row r="155" spans="3:8" x14ac:dyDescent="0.2">
      <c r="C155" s="152"/>
      <c r="H155" s="153"/>
    </row>
    <row r="156" spans="3:8" x14ac:dyDescent="0.2">
      <c r="C156" s="152"/>
      <c r="H156" s="153"/>
    </row>
    <row r="157" spans="3:8" x14ac:dyDescent="0.2">
      <c r="C157" s="152"/>
      <c r="H157" s="153"/>
    </row>
    <row r="158" spans="3:8" x14ac:dyDescent="0.2">
      <c r="C158" s="152"/>
      <c r="H158" s="153"/>
    </row>
    <row r="159" spans="3:8" x14ac:dyDescent="0.2">
      <c r="C159" s="152"/>
      <c r="H159" s="153"/>
    </row>
    <row r="160" spans="3:8" x14ac:dyDescent="0.2">
      <c r="C160" s="152"/>
      <c r="H160" s="153"/>
    </row>
    <row r="161" spans="3:8" x14ac:dyDescent="0.2">
      <c r="C161" s="152"/>
      <c r="H161" s="153"/>
    </row>
    <row r="162" spans="3:8" x14ac:dyDescent="0.2">
      <c r="C162" s="152"/>
      <c r="H162" s="153"/>
    </row>
    <row r="163" spans="3:8" x14ac:dyDescent="0.2">
      <c r="C163" s="152"/>
      <c r="H163" s="153"/>
    </row>
    <row r="164" spans="3:8" x14ac:dyDescent="0.2">
      <c r="C164" s="152"/>
      <c r="H164" s="153"/>
    </row>
    <row r="165" spans="3:8" x14ac:dyDescent="0.2">
      <c r="C165" s="152"/>
      <c r="H165" s="153"/>
    </row>
    <row r="166" spans="3:8" x14ac:dyDescent="0.2">
      <c r="C166" s="152"/>
      <c r="H166" s="153"/>
    </row>
    <row r="167" spans="3:8" x14ac:dyDescent="0.2">
      <c r="C167" s="152"/>
      <c r="H167" s="153"/>
    </row>
    <row r="168" spans="3:8" x14ac:dyDescent="0.2">
      <c r="C168" s="152"/>
      <c r="H168" s="153"/>
    </row>
    <row r="169" spans="3:8" x14ac:dyDescent="0.2">
      <c r="C169" s="152"/>
      <c r="H169" s="153"/>
    </row>
    <row r="170" spans="3:8" x14ac:dyDescent="0.2">
      <c r="C170" s="152"/>
      <c r="H170" s="153"/>
    </row>
    <row r="171" spans="3:8" x14ac:dyDescent="0.2">
      <c r="C171" s="152"/>
      <c r="H171" s="153"/>
    </row>
    <row r="172" spans="3:8" x14ac:dyDescent="0.2">
      <c r="C172" s="152"/>
      <c r="H172" s="153"/>
    </row>
    <row r="173" spans="3:8" x14ac:dyDescent="0.2">
      <c r="C173" s="152"/>
      <c r="H173" s="153"/>
    </row>
    <row r="174" spans="3:8" x14ac:dyDescent="0.2">
      <c r="C174" s="152"/>
      <c r="H174" s="153"/>
    </row>
    <row r="175" spans="3:8" x14ac:dyDescent="0.2">
      <c r="C175" s="152"/>
      <c r="H175" s="153"/>
    </row>
    <row r="176" spans="3:8" x14ac:dyDescent="0.2">
      <c r="C176" s="152"/>
      <c r="H176" s="153"/>
    </row>
    <row r="177" spans="3:8" x14ac:dyDescent="0.2">
      <c r="C177" s="152"/>
      <c r="H177" s="153"/>
    </row>
    <row r="178" spans="3:8" x14ac:dyDescent="0.2">
      <c r="C178" s="152"/>
      <c r="H178" s="153"/>
    </row>
    <row r="179" spans="3:8" x14ac:dyDescent="0.2">
      <c r="C179" s="152"/>
      <c r="H179" s="153"/>
    </row>
    <row r="180" spans="3:8" x14ac:dyDescent="0.2">
      <c r="C180" s="152"/>
      <c r="H180" s="153"/>
    </row>
    <row r="181" spans="3:8" x14ac:dyDescent="0.2">
      <c r="C181" s="152"/>
      <c r="H181" s="153"/>
    </row>
    <row r="182" spans="3:8" x14ac:dyDescent="0.2">
      <c r="C182" s="152"/>
      <c r="H182" s="153"/>
    </row>
    <row r="183" spans="3:8" x14ac:dyDescent="0.2">
      <c r="C183" s="152"/>
      <c r="H183" s="153"/>
    </row>
    <row r="184" spans="3:8" x14ac:dyDescent="0.2">
      <c r="C184" s="152"/>
      <c r="H184" s="153"/>
    </row>
    <row r="185" spans="3:8" x14ac:dyDescent="0.2">
      <c r="C185" s="152"/>
      <c r="H185" s="153"/>
    </row>
    <row r="186" spans="3:8" x14ac:dyDescent="0.2">
      <c r="C186" s="152"/>
      <c r="H186" s="153"/>
    </row>
    <row r="187" spans="3:8" x14ac:dyDescent="0.2">
      <c r="C187" s="152"/>
      <c r="H187" s="153"/>
    </row>
    <row r="188" spans="3:8" x14ac:dyDescent="0.2">
      <c r="C188" s="152"/>
      <c r="H188" s="153"/>
    </row>
    <row r="189" spans="3:8" x14ac:dyDescent="0.2">
      <c r="C189" s="152"/>
      <c r="H189" s="153"/>
    </row>
    <row r="190" spans="3:8" x14ac:dyDescent="0.2">
      <c r="C190" s="152"/>
      <c r="H190" s="153"/>
    </row>
    <row r="191" spans="3:8" x14ac:dyDescent="0.2">
      <c r="C191" s="152"/>
      <c r="H191" s="153"/>
    </row>
    <row r="192" spans="3:8" x14ac:dyDescent="0.2">
      <c r="C192" s="152"/>
      <c r="H192" s="153"/>
    </row>
    <row r="193" spans="3:8" x14ac:dyDescent="0.2">
      <c r="C193" s="152"/>
      <c r="H193" s="153"/>
    </row>
    <row r="194" spans="3:8" x14ac:dyDescent="0.2">
      <c r="C194" s="152"/>
      <c r="H194" s="153"/>
    </row>
    <row r="195" spans="3:8" x14ac:dyDescent="0.2">
      <c r="C195" s="152"/>
      <c r="H195" s="153"/>
    </row>
    <row r="196" spans="3:8" x14ac:dyDescent="0.2">
      <c r="C196" s="152"/>
      <c r="H196" s="153"/>
    </row>
    <row r="197" spans="3:8" x14ac:dyDescent="0.2">
      <c r="C197" s="152"/>
      <c r="H197" s="153"/>
    </row>
    <row r="198" spans="3:8" x14ac:dyDescent="0.2">
      <c r="C198" s="152"/>
      <c r="H198" s="153"/>
    </row>
    <row r="199" spans="3:8" x14ac:dyDescent="0.2">
      <c r="C199" s="152"/>
      <c r="H199" s="153"/>
    </row>
    <row r="200" spans="3:8" x14ac:dyDescent="0.2">
      <c r="C200" s="152"/>
      <c r="H200" s="153"/>
    </row>
    <row r="201" spans="3:8" x14ac:dyDescent="0.2">
      <c r="C201" s="152"/>
      <c r="H201" s="153"/>
    </row>
    <row r="202" spans="3:8" x14ac:dyDescent="0.2">
      <c r="C202" s="152"/>
      <c r="H202" s="153"/>
    </row>
    <row r="203" spans="3:8" x14ac:dyDescent="0.2">
      <c r="C203" s="152"/>
      <c r="H203" s="153"/>
    </row>
    <row r="204" spans="3:8" x14ac:dyDescent="0.2">
      <c r="C204" s="152"/>
      <c r="H204" s="153"/>
    </row>
    <row r="205" spans="3:8" x14ac:dyDescent="0.2">
      <c r="C205" s="152"/>
      <c r="H205" s="153"/>
    </row>
  </sheetData>
  <mergeCells count="11">
    <mergeCell ref="C4:D5"/>
    <mergeCell ref="C3:D3"/>
    <mergeCell ref="B1:S1"/>
    <mergeCell ref="H4:H5"/>
    <mergeCell ref="B4:B5"/>
    <mergeCell ref="E4:E5"/>
    <mergeCell ref="F4:F5"/>
    <mergeCell ref="I4:I5"/>
    <mergeCell ref="J4:M4"/>
    <mergeCell ref="N4:S4"/>
    <mergeCell ref="G4:G5"/>
  </mergeCells>
  <phoneticPr fontId="0" type="noConversion"/>
  <conditionalFormatting sqref="E6:E105">
    <cfRule type="cellIs" dxfId="39" priority="1" stopIfTrue="1" operator="notEqual">
      <formula>0</formula>
    </cfRule>
  </conditionalFormatting>
  <conditionalFormatting sqref="F6:F105">
    <cfRule type="cellIs" dxfId="38" priority="2" stopIfTrue="1" operator="notEqual">
      <formula>0</formula>
    </cfRule>
  </conditionalFormatting>
  <printOptions horizontalCentered="1"/>
  <pageMargins left="0" right="0" top="0.59055118110236227" bottom="0.59055118110236227" header="0.19685039370078741" footer="0.19685039370078741"/>
  <pageSetup paperSize="9" orientation="portrait" r:id="rId1"/>
  <headerFooter alignWithMargins="0">
    <oddHeader>&amp;CProgram pro zpracování výsledků - hra PLAMEN</oddHeader>
    <oddFooter>&amp;LAutor programu: Ing. Milan Hoffmann&amp;CStránka &amp;P&amp;ROprávněný uživatel - SH ČMS</oddFooter>
  </headerFooter>
  <rowBreaks count="1" manualBreakCount="1">
    <brk id="50" max="16383" man="1"/>
  </rowBreaks>
  <ignoredErrors>
    <ignoredError sqref="H6:H105"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2">
    <pageSetUpPr autoPageBreaks="0"/>
  </sheetPr>
  <dimension ref="A1:N6"/>
  <sheetViews>
    <sheetView showGridLines="0" showRowColHeaders="0" workbookViewId="0"/>
  </sheetViews>
  <sheetFormatPr defaultRowHeight="12.75" x14ac:dyDescent="0.2"/>
  <cols>
    <col min="1" max="1" width="1.7109375" style="152" customWidth="1"/>
    <col min="2" max="2" width="5.7109375" style="9" customWidth="1"/>
    <col min="3" max="3" width="25.7109375" style="202" customWidth="1"/>
    <col min="4" max="4" width="4.7109375" style="8" customWidth="1"/>
    <col min="5" max="5" width="3.7109375" style="8" customWidth="1"/>
    <col min="6" max="6" width="1.7109375" style="8" customWidth="1"/>
    <col min="7" max="7" width="5.7109375" style="9" customWidth="1"/>
    <col min="8" max="8" width="25.7109375" style="202" customWidth="1"/>
    <col min="9" max="9" width="4.7109375" style="8" customWidth="1"/>
    <col min="10" max="10" width="1.7109375" style="152" customWidth="1"/>
    <col min="11" max="11" width="5.7109375" style="13" hidden="1" customWidth="1"/>
    <col min="12" max="12" width="20.7109375" style="249" hidden="1" customWidth="1"/>
    <col min="13" max="13" width="1.7109375" style="74" hidden="1" customWidth="1"/>
    <col min="14" max="14" width="11.42578125" style="152" bestFit="1" customWidth="1"/>
    <col min="15" max="16384" width="9.140625" style="152"/>
  </cols>
  <sheetData>
    <row r="1" spans="1:14" ht="26.25" x14ac:dyDescent="0.4">
      <c r="A1" s="195"/>
      <c r="B1" s="680" t="s">
        <v>77</v>
      </c>
      <c r="C1" s="680"/>
      <c r="D1" s="680"/>
      <c r="E1" s="680"/>
      <c r="F1" s="680"/>
      <c r="G1" s="680"/>
      <c r="H1" s="680"/>
      <c r="I1" s="680"/>
      <c r="K1" s="245"/>
      <c r="L1" s="245"/>
      <c r="M1" s="245"/>
      <c r="N1" s="196"/>
    </row>
    <row r="2" spans="1:14" ht="13.15" customHeight="1" thickBot="1" x14ac:dyDescent="0.45">
      <c r="B2" s="197"/>
      <c r="C2" s="198"/>
      <c r="D2" s="197"/>
      <c r="G2" s="197"/>
      <c r="H2" s="198"/>
      <c r="I2" s="197"/>
      <c r="K2" s="246"/>
      <c r="L2" s="247"/>
      <c r="M2" s="246"/>
    </row>
    <row r="3" spans="1:14" ht="13.15" customHeight="1" thickBot="1" x14ac:dyDescent="0.25">
      <c r="B3" s="199"/>
      <c r="C3" s="713" t="s">
        <v>78</v>
      </c>
      <c r="D3" s="714"/>
      <c r="G3" s="199"/>
      <c r="H3" s="713" t="s">
        <v>79</v>
      </c>
      <c r="I3" s="714"/>
      <c r="K3" s="248"/>
      <c r="L3" s="245"/>
      <c r="M3" s="152"/>
    </row>
    <row r="4" spans="1:14" ht="13.5" thickBot="1" x14ac:dyDescent="0.25">
      <c r="C4" s="711" t="str">
        <f>'Start - podzim'!N2</f>
        <v>STARŠÍ</v>
      </c>
      <c r="D4" s="712"/>
      <c r="H4" s="711" t="str">
        <f>'Start - podzim'!N2</f>
        <v>STARŠÍ</v>
      </c>
      <c r="I4" s="712"/>
      <c r="L4" s="245"/>
      <c r="M4" s="152"/>
    </row>
    <row r="5" spans="1:14" s="9" customFormat="1" ht="13.5" thickBot="1" x14ac:dyDescent="0.25">
      <c r="B5" s="200" t="s">
        <v>8</v>
      </c>
      <c r="C5" s="444" t="s">
        <v>7</v>
      </c>
      <c r="D5" s="201" t="s">
        <v>82</v>
      </c>
      <c r="E5" s="443"/>
      <c r="G5" s="200" t="s">
        <v>8</v>
      </c>
      <c r="H5" s="444" t="s">
        <v>7</v>
      </c>
      <c r="I5" s="201" t="s">
        <v>82</v>
      </c>
      <c r="J5" s="443"/>
      <c r="K5" s="13"/>
      <c r="L5" s="13"/>
      <c r="M5" s="13"/>
    </row>
    <row r="6" spans="1:14" x14ac:dyDescent="0.2">
      <c r="B6" s="482"/>
      <c r="C6" s="481"/>
      <c r="D6" s="480"/>
      <c r="E6" s="479"/>
      <c r="G6" s="482"/>
      <c r="H6" s="481"/>
      <c r="I6" s="480"/>
      <c r="J6" s="479"/>
      <c r="K6" s="482"/>
      <c r="L6" s="481"/>
    </row>
  </sheetData>
  <sheetProtection sheet="1" objects="1" scenarios="1"/>
  <mergeCells count="5">
    <mergeCell ref="C4:D4"/>
    <mergeCell ref="H4:I4"/>
    <mergeCell ref="C3:D3"/>
    <mergeCell ref="B1:I1"/>
    <mergeCell ref="H3:I3"/>
  </mergeCells>
  <phoneticPr fontId="0" type="noConversion"/>
  <printOptions horizontalCentered="1"/>
  <pageMargins left="0" right="0" top="0.59055118110236227" bottom="0.59055118110236227" header="0.19685039370078741" footer="0.19685039370078741"/>
  <pageSetup paperSize="9" orientation="portrait" r:id="rId1"/>
  <headerFooter alignWithMargins="0">
    <oddHeader>&amp;CProgram pro zpracování výsledků - hra PLAMEN</oddHeader>
    <oddFooter>&amp;LAutor programu: Ing. Milan Hoffmann&amp;CStránka &amp;P&amp;ROprávněný uživatel - SH ČMS</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1">
    <pageSetUpPr autoPageBreaks="0"/>
  </sheetPr>
  <dimension ref="B1:P41"/>
  <sheetViews>
    <sheetView showGridLines="0" showRowColHeaders="0" workbookViewId="0">
      <selection activeCell="C25" sqref="C25"/>
    </sheetView>
  </sheetViews>
  <sheetFormatPr defaultColWidth="8.85546875" defaultRowHeight="15" x14ac:dyDescent="0.2"/>
  <cols>
    <col min="1" max="1" width="1.7109375" style="1" customWidth="1"/>
    <col min="2" max="2" width="5.7109375" style="8" customWidth="1"/>
    <col min="3" max="3" width="22.7109375" style="8" customWidth="1"/>
    <col min="4" max="4" width="5.7109375" style="39" customWidth="1"/>
    <col min="5" max="5" width="1.7109375" style="73" customWidth="1"/>
    <col min="6" max="6" width="5.7109375" style="39" customWidth="1"/>
    <col min="7" max="7" width="22.7109375" style="8" customWidth="1"/>
    <col min="8" max="8" width="5.7109375" style="1" customWidth="1"/>
    <col min="9" max="9" width="1.7109375" style="134" customWidth="1"/>
    <col min="10" max="10" width="5.7109375" style="3" customWidth="1"/>
    <col min="11" max="11" width="22.7109375" style="1" customWidth="1"/>
    <col min="12" max="12" width="5.7109375" style="3" customWidth="1"/>
    <col min="13" max="13" width="1.7109375" style="134" customWidth="1"/>
    <col min="14" max="14" width="5.7109375" style="3" customWidth="1"/>
    <col min="15" max="15" width="22.7109375" style="1" customWidth="1"/>
    <col min="16" max="16" width="5.7109375" style="3" customWidth="1"/>
    <col min="17" max="17" width="1.7109375" style="1" customWidth="1"/>
    <col min="18" max="16384" width="8.85546875" style="1"/>
  </cols>
  <sheetData>
    <row r="1" spans="2:16" ht="26.25" x14ac:dyDescent="0.4">
      <c r="B1" s="133"/>
      <c r="C1" s="680" t="s">
        <v>149</v>
      </c>
      <c r="D1" s="680"/>
      <c r="E1" s="680"/>
      <c r="F1" s="680"/>
      <c r="G1" s="680"/>
      <c r="H1" s="680"/>
      <c r="I1" s="680"/>
      <c r="J1" s="680"/>
      <c r="K1" s="680"/>
      <c r="L1" s="680"/>
      <c r="M1" s="680"/>
      <c r="N1" s="680"/>
      <c r="O1" s="680"/>
      <c r="P1" s="133"/>
    </row>
    <row r="2" spans="2:16" ht="30" customHeight="1" x14ac:dyDescent="0.35">
      <c r="B2" s="715" t="s">
        <v>167</v>
      </c>
      <c r="C2" s="715"/>
      <c r="D2" s="715"/>
      <c r="E2" s="715"/>
      <c r="F2" s="715"/>
      <c r="G2" s="715"/>
      <c r="H2" s="715"/>
      <c r="I2" s="451"/>
      <c r="J2" s="686" t="s">
        <v>83</v>
      </c>
      <c r="K2" s="686"/>
      <c r="L2" s="686"/>
      <c r="M2" s="451"/>
      <c r="N2" s="716" t="s">
        <v>165</v>
      </c>
      <c r="O2" s="716"/>
      <c r="P2" s="716"/>
    </row>
    <row r="3" spans="2:16" ht="30" customHeight="1" x14ac:dyDescent="0.35">
      <c r="B3" s="682" t="s">
        <v>80</v>
      </c>
      <c r="C3" s="682"/>
      <c r="D3" s="682"/>
      <c r="E3" s="445"/>
      <c r="F3" s="683">
        <v>43393</v>
      </c>
      <c r="G3" s="683"/>
      <c r="H3" s="683"/>
      <c r="I3" s="450"/>
      <c r="J3" s="686" t="s">
        <v>81</v>
      </c>
      <c r="K3" s="686"/>
      <c r="L3" s="686"/>
      <c r="M3" s="450"/>
      <c r="N3" s="683" t="s">
        <v>168</v>
      </c>
      <c r="O3" s="683"/>
      <c r="P3" s="683"/>
    </row>
    <row r="4" spans="2:16" ht="13.15" customHeight="1" thickBot="1" x14ac:dyDescent="0.45">
      <c r="B4" s="2"/>
      <c r="C4" s="12"/>
      <c r="D4" s="38"/>
      <c r="E4" s="135"/>
      <c r="F4" s="38"/>
      <c r="G4" s="12"/>
    </row>
    <row r="5" spans="2:16" s="4" customFormat="1" ht="16.5" thickBot="1" x14ac:dyDescent="0.3">
      <c r="B5" s="139" t="s">
        <v>6</v>
      </c>
      <c r="C5" s="140" t="s">
        <v>7</v>
      </c>
      <c r="D5" s="203" t="s">
        <v>88</v>
      </c>
      <c r="E5" s="14"/>
      <c r="F5" s="139" t="s">
        <v>6</v>
      </c>
      <c r="G5" s="140" t="s">
        <v>7</v>
      </c>
      <c r="H5" s="141" t="str">
        <f>D5</f>
        <v>okr</v>
      </c>
      <c r="I5" s="14"/>
      <c r="J5" s="139" t="s">
        <v>6</v>
      </c>
      <c r="K5" s="140" t="s">
        <v>7</v>
      </c>
      <c r="L5" s="141" t="str">
        <f>D5</f>
        <v>okr</v>
      </c>
      <c r="M5" s="14"/>
      <c r="N5" s="139" t="s">
        <v>6</v>
      </c>
      <c r="O5" s="140" t="s">
        <v>7</v>
      </c>
      <c r="P5" s="141" t="str">
        <f>D5</f>
        <v>okr</v>
      </c>
    </row>
    <row r="6" spans="2:16" x14ac:dyDescent="0.2">
      <c r="B6" s="138">
        <v>1</v>
      </c>
      <c r="C6" s="618" t="s">
        <v>173</v>
      </c>
      <c r="D6" s="625"/>
      <c r="E6" s="76"/>
      <c r="F6" s="138">
        <v>26</v>
      </c>
      <c r="G6" s="618"/>
      <c r="H6" s="625"/>
      <c r="I6" s="76"/>
      <c r="J6" s="138">
        <v>51</v>
      </c>
      <c r="K6" s="618"/>
      <c r="L6" s="625"/>
      <c r="M6" s="76"/>
      <c r="N6" s="138">
        <v>76</v>
      </c>
      <c r="O6" s="618"/>
      <c r="P6" s="625"/>
    </row>
    <row r="7" spans="2:16" x14ac:dyDescent="0.2">
      <c r="B7" s="446">
        <v>2</v>
      </c>
      <c r="C7" s="619" t="s">
        <v>176</v>
      </c>
      <c r="D7" s="626"/>
      <c r="E7" s="76"/>
      <c r="F7" s="446">
        <v>27</v>
      </c>
      <c r="G7" s="619"/>
      <c r="H7" s="626"/>
      <c r="I7" s="76"/>
      <c r="J7" s="446">
        <v>52</v>
      </c>
      <c r="K7" s="619"/>
      <c r="L7" s="626"/>
      <c r="M7" s="76"/>
      <c r="N7" s="446">
        <v>77</v>
      </c>
      <c r="O7" s="619"/>
      <c r="P7" s="626"/>
    </row>
    <row r="8" spans="2:16" x14ac:dyDescent="0.2">
      <c r="B8" s="136">
        <v>3</v>
      </c>
      <c r="C8" s="620" t="s">
        <v>169</v>
      </c>
      <c r="D8" s="627"/>
      <c r="E8" s="76"/>
      <c r="F8" s="136">
        <v>28</v>
      </c>
      <c r="G8" s="620"/>
      <c r="H8" s="627"/>
      <c r="I8" s="76"/>
      <c r="J8" s="136">
        <v>53</v>
      </c>
      <c r="K8" s="620"/>
      <c r="L8" s="627"/>
      <c r="M8" s="76"/>
      <c r="N8" s="136">
        <v>78</v>
      </c>
      <c r="O8" s="620"/>
      <c r="P8" s="627"/>
    </row>
    <row r="9" spans="2:16" x14ac:dyDescent="0.2">
      <c r="B9" s="446">
        <v>4</v>
      </c>
      <c r="C9" s="619" t="s">
        <v>170</v>
      </c>
      <c r="D9" s="626"/>
      <c r="E9" s="76"/>
      <c r="F9" s="446">
        <v>29</v>
      </c>
      <c r="G9" s="619"/>
      <c r="H9" s="626"/>
      <c r="I9" s="76"/>
      <c r="J9" s="446">
        <v>54</v>
      </c>
      <c r="K9" s="619"/>
      <c r="L9" s="626"/>
      <c r="M9" s="76"/>
      <c r="N9" s="446">
        <v>79</v>
      </c>
      <c r="O9" s="619"/>
      <c r="P9" s="626"/>
    </row>
    <row r="10" spans="2:16" x14ac:dyDescent="0.2">
      <c r="B10" s="136">
        <v>5</v>
      </c>
      <c r="C10" s="620" t="s">
        <v>177</v>
      </c>
      <c r="D10" s="627"/>
      <c r="E10" s="76"/>
      <c r="F10" s="136">
        <v>30</v>
      </c>
      <c r="G10" s="620"/>
      <c r="H10" s="627"/>
      <c r="I10" s="76"/>
      <c r="J10" s="136">
        <v>55</v>
      </c>
      <c r="K10" s="620"/>
      <c r="L10" s="627"/>
      <c r="M10" s="76"/>
      <c r="N10" s="136">
        <v>80</v>
      </c>
      <c r="O10" s="620"/>
      <c r="P10" s="627"/>
    </row>
    <row r="11" spans="2:16" x14ac:dyDescent="0.2">
      <c r="B11" s="446">
        <v>6</v>
      </c>
      <c r="C11" s="619" t="s">
        <v>171</v>
      </c>
      <c r="D11" s="626"/>
      <c r="E11" s="76"/>
      <c r="F11" s="446">
        <v>31</v>
      </c>
      <c r="G11" s="619"/>
      <c r="H11" s="626"/>
      <c r="I11" s="76"/>
      <c r="J11" s="446">
        <v>56</v>
      </c>
      <c r="K11" s="619"/>
      <c r="L11" s="626"/>
      <c r="M11" s="76"/>
      <c r="N11" s="446">
        <v>81</v>
      </c>
      <c r="O11" s="619"/>
      <c r="P11" s="626"/>
    </row>
    <row r="12" spans="2:16" x14ac:dyDescent="0.2">
      <c r="B12" s="136">
        <v>7</v>
      </c>
      <c r="C12" s="620" t="s">
        <v>172</v>
      </c>
      <c r="D12" s="627"/>
      <c r="E12" s="76"/>
      <c r="F12" s="136">
        <v>32</v>
      </c>
      <c r="G12" s="620"/>
      <c r="H12" s="627"/>
      <c r="I12" s="76"/>
      <c r="J12" s="136">
        <v>57</v>
      </c>
      <c r="K12" s="620"/>
      <c r="L12" s="627"/>
      <c r="M12" s="76"/>
      <c r="N12" s="136">
        <v>82</v>
      </c>
      <c r="O12" s="620"/>
      <c r="P12" s="627"/>
    </row>
    <row r="13" spans="2:16" x14ac:dyDescent="0.2">
      <c r="B13" s="446">
        <v>8</v>
      </c>
      <c r="C13" s="619" t="s">
        <v>174</v>
      </c>
      <c r="D13" s="626"/>
      <c r="E13" s="76"/>
      <c r="F13" s="446">
        <v>33</v>
      </c>
      <c r="G13" s="619"/>
      <c r="H13" s="626"/>
      <c r="I13" s="76"/>
      <c r="J13" s="446">
        <v>58</v>
      </c>
      <c r="K13" s="619"/>
      <c r="L13" s="626"/>
      <c r="M13" s="76"/>
      <c r="N13" s="446">
        <v>83</v>
      </c>
      <c r="O13" s="619"/>
      <c r="P13" s="626"/>
    </row>
    <row r="14" spans="2:16" x14ac:dyDescent="0.2">
      <c r="B14" s="136">
        <v>9</v>
      </c>
      <c r="C14" s="620" t="s">
        <v>178</v>
      </c>
      <c r="D14" s="627"/>
      <c r="E14" s="76"/>
      <c r="F14" s="136">
        <v>34</v>
      </c>
      <c r="G14" s="620"/>
      <c r="H14" s="627"/>
      <c r="I14" s="76"/>
      <c r="J14" s="136">
        <v>59</v>
      </c>
      <c r="K14" s="620"/>
      <c r="L14" s="627"/>
      <c r="M14" s="76"/>
      <c r="N14" s="136">
        <v>84</v>
      </c>
      <c r="O14" s="620"/>
      <c r="P14" s="627"/>
    </row>
    <row r="15" spans="2:16" x14ac:dyDescent="0.2">
      <c r="B15" s="446">
        <v>10</v>
      </c>
      <c r="C15" s="619" t="s">
        <v>179</v>
      </c>
      <c r="D15" s="626"/>
      <c r="E15" s="76"/>
      <c r="F15" s="446">
        <v>35</v>
      </c>
      <c r="G15" s="619"/>
      <c r="H15" s="626"/>
      <c r="I15" s="76"/>
      <c r="J15" s="446">
        <v>60</v>
      </c>
      <c r="K15" s="619"/>
      <c r="L15" s="626"/>
      <c r="M15" s="76"/>
      <c r="N15" s="446">
        <v>85</v>
      </c>
      <c r="O15" s="619"/>
      <c r="P15" s="626"/>
    </row>
    <row r="16" spans="2:16" x14ac:dyDescent="0.2">
      <c r="B16" s="136">
        <v>11</v>
      </c>
      <c r="C16" s="618" t="s">
        <v>180</v>
      </c>
      <c r="D16" s="627"/>
      <c r="F16" s="136">
        <v>36</v>
      </c>
      <c r="G16" s="620"/>
      <c r="H16" s="627"/>
      <c r="I16" s="76"/>
      <c r="J16" s="136">
        <v>61</v>
      </c>
      <c r="K16" s="620"/>
      <c r="L16" s="627"/>
      <c r="M16" s="76"/>
      <c r="N16" s="136">
        <v>86</v>
      </c>
      <c r="O16" s="620"/>
      <c r="P16" s="627"/>
    </row>
    <row r="17" spans="2:16" x14ac:dyDescent="0.2">
      <c r="B17" s="446">
        <v>12</v>
      </c>
      <c r="C17" s="619"/>
      <c r="D17" s="629"/>
      <c r="F17" s="446">
        <v>37</v>
      </c>
      <c r="G17" s="619"/>
      <c r="H17" s="626"/>
      <c r="I17" s="76"/>
      <c r="J17" s="446">
        <v>62</v>
      </c>
      <c r="K17" s="619"/>
      <c r="L17" s="626"/>
      <c r="M17" s="76"/>
      <c r="N17" s="446">
        <v>87</v>
      </c>
      <c r="O17" s="619"/>
      <c r="P17" s="626"/>
    </row>
    <row r="18" spans="2:16" x14ac:dyDescent="0.2">
      <c r="B18" s="136">
        <v>13</v>
      </c>
      <c r="C18" s="620"/>
      <c r="D18" s="627"/>
      <c r="F18" s="136">
        <v>38</v>
      </c>
      <c r="G18" s="620"/>
      <c r="H18" s="627"/>
      <c r="I18" s="76"/>
      <c r="J18" s="136">
        <v>63</v>
      </c>
      <c r="K18" s="620"/>
      <c r="L18" s="627"/>
      <c r="M18" s="76"/>
      <c r="N18" s="136">
        <v>88</v>
      </c>
      <c r="O18" s="620"/>
      <c r="P18" s="627"/>
    </row>
    <row r="19" spans="2:16" x14ac:dyDescent="0.2">
      <c r="B19" s="446">
        <v>14</v>
      </c>
      <c r="C19" s="619"/>
      <c r="D19" s="626"/>
      <c r="F19" s="446">
        <v>39</v>
      </c>
      <c r="G19" s="619"/>
      <c r="H19" s="626"/>
      <c r="I19" s="76"/>
      <c r="J19" s="446">
        <v>64</v>
      </c>
      <c r="K19" s="619"/>
      <c r="L19" s="626"/>
      <c r="M19" s="76"/>
      <c r="N19" s="446">
        <v>89</v>
      </c>
      <c r="O19" s="619"/>
      <c r="P19" s="626"/>
    </row>
    <row r="20" spans="2:16" x14ac:dyDescent="0.2">
      <c r="B20" s="136">
        <v>15</v>
      </c>
      <c r="C20" s="620"/>
      <c r="D20" s="627"/>
      <c r="F20" s="136">
        <v>40</v>
      </c>
      <c r="G20" s="620"/>
      <c r="H20" s="627"/>
      <c r="I20" s="76"/>
      <c r="J20" s="136">
        <v>65</v>
      </c>
      <c r="K20" s="620"/>
      <c r="L20" s="627"/>
      <c r="M20" s="76"/>
      <c r="N20" s="136">
        <v>90</v>
      </c>
      <c r="O20" s="620"/>
      <c r="P20" s="627"/>
    </row>
    <row r="21" spans="2:16" x14ac:dyDescent="0.2">
      <c r="B21" s="446">
        <v>16</v>
      </c>
      <c r="C21" s="622"/>
      <c r="D21" s="626"/>
      <c r="F21" s="446">
        <v>41</v>
      </c>
      <c r="G21" s="619"/>
      <c r="H21" s="634"/>
      <c r="I21" s="75"/>
      <c r="J21" s="447">
        <v>66</v>
      </c>
      <c r="K21" s="619"/>
      <c r="L21" s="630"/>
      <c r="M21" s="75"/>
      <c r="N21" s="447">
        <v>91</v>
      </c>
      <c r="O21" s="619"/>
      <c r="P21" s="630"/>
    </row>
    <row r="22" spans="2:16" x14ac:dyDescent="0.2">
      <c r="B22" s="136">
        <v>17</v>
      </c>
      <c r="C22" s="620"/>
      <c r="D22" s="627"/>
      <c r="F22" s="136">
        <v>42</v>
      </c>
      <c r="G22" s="620"/>
      <c r="H22" s="635"/>
      <c r="I22" s="75"/>
      <c r="J22" s="142">
        <v>67</v>
      </c>
      <c r="K22" s="620"/>
      <c r="L22" s="628"/>
      <c r="M22" s="75"/>
      <c r="N22" s="142">
        <v>92</v>
      </c>
      <c r="O22" s="620"/>
      <c r="P22" s="628"/>
    </row>
    <row r="23" spans="2:16" x14ac:dyDescent="0.2">
      <c r="B23" s="446">
        <v>18</v>
      </c>
      <c r="C23" s="619"/>
      <c r="D23" s="626"/>
      <c r="F23" s="446">
        <v>43</v>
      </c>
      <c r="G23" s="619"/>
      <c r="H23" s="634"/>
      <c r="I23" s="75"/>
      <c r="J23" s="447">
        <v>68</v>
      </c>
      <c r="K23" s="619"/>
      <c r="L23" s="630"/>
      <c r="M23" s="75"/>
      <c r="N23" s="447">
        <v>93</v>
      </c>
      <c r="O23" s="619"/>
      <c r="P23" s="630"/>
    </row>
    <row r="24" spans="2:16" x14ac:dyDescent="0.2">
      <c r="B24" s="136">
        <v>19</v>
      </c>
      <c r="C24" s="620"/>
      <c r="D24" s="627"/>
      <c r="F24" s="136">
        <v>44</v>
      </c>
      <c r="G24" s="620"/>
      <c r="H24" s="635"/>
      <c r="I24" s="75"/>
      <c r="J24" s="142">
        <v>69</v>
      </c>
      <c r="K24" s="620"/>
      <c r="L24" s="628"/>
      <c r="M24" s="75"/>
      <c r="N24" s="142">
        <v>94</v>
      </c>
      <c r="O24" s="620"/>
      <c r="P24" s="628"/>
    </row>
    <row r="25" spans="2:16" x14ac:dyDescent="0.2">
      <c r="B25" s="448">
        <v>20</v>
      </c>
      <c r="C25" s="622"/>
      <c r="D25" s="672"/>
      <c r="F25" s="448">
        <v>45</v>
      </c>
      <c r="G25" s="622"/>
      <c r="H25" s="636"/>
      <c r="I25" s="75"/>
      <c r="J25" s="449">
        <v>70</v>
      </c>
      <c r="K25" s="622"/>
      <c r="L25" s="631"/>
      <c r="M25" s="75"/>
      <c r="N25" s="449">
        <v>95</v>
      </c>
      <c r="O25" s="622"/>
      <c r="P25" s="631"/>
    </row>
    <row r="26" spans="2:16" x14ac:dyDescent="0.2">
      <c r="B26" s="157">
        <v>21</v>
      </c>
      <c r="C26" s="623"/>
      <c r="D26" s="673"/>
      <c r="F26" s="157">
        <v>46</v>
      </c>
      <c r="G26" s="623"/>
      <c r="H26" s="637"/>
      <c r="I26" s="75"/>
      <c r="J26" s="158">
        <v>71</v>
      </c>
      <c r="K26" s="623"/>
      <c r="L26" s="632"/>
      <c r="M26" s="75"/>
      <c r="N26" s="158">
        <v>96</v>
      </c>
      <c r="O26" s="623"/>
      <c r="P26" s="632"/>
    </row>
    <row r="27" spans="2:16" x14ac:dyDescent="0.2">
      <c r="B27" s="448">
        <v>22</v>
      </c>
      <c r="C27" s="622"/>
      <c r="D27" s="672"/>
      <c r="F27" s="448">
        <v>47</v>
      </c>
      <c r="G27" s="622"/>
      <c r="H27" s="636"/>
      <c r="I27" s="75"/>
      <c r="J27" s="449">
        <v>72</v>
      </c>
      <c r="K27" s="622"/>
      <c r="L27" s="631"/>
      <c r="M27" s="75"/>
      <c r="N27" s="449">
        <v>97</v>
      </c>
      <c r="O27" s="622"/>
      <c r="P27" s="631"/>
    </row>
    <row r="28" spans="2:16" x14ac:dyDescent="0.2">
      <c r="B28" s="157">
        <v>23</v>
      </c>
      <c r="C28" s="623"/>
      <c r="D28" s="673"/>
      <c r="F28" s="157">
        <v>48</v>
      </c>
      <c r="G28" s="623"/>
      <c r="H28" s="637"/>
      <c r="I28" s="75"/>
      <c r="J28" s="158">
        <v>73</v>
      </c>
      <c r="K28" s="623"/>
      <c r="L28" s="632"/>
      <c r="M28" s="75"/>
      <c r="N28" s="158">
        <v>98</v>
      </c>
      <c r="O28" s="623"/>
      <c r="P28" s="632"/>
    </row>
    <row r="29" spans="2:16" x14ac:dyDescent="0.2">
      <c r="B29" s="448">
        <v>24</v>
      </c>
      <c r="C29" s="622"/>
      <c r="D29" s="672"/>
      <c r="F29" s="448">
        <v>49</v>
      </c>
      <c r="G29" s="622"/>
      <c r="H29" s="636"/>
      <c r="I29" s="75"/>
      <c r="J29" s="449">
        <v>74</v>
      </c>
      <c r="K29" s="622"/>
      <c r="L29" s="631"/>
      <c r="M29" s="75"/>
      <c r="N29" s="449">
        <v>99</v>
      </c>
      <c r="O29" s="622"/>
      <c r="P29" s="631"/>
    </row>
    <row r="30" spans="2:16" ht="15.75" thickBot="1" x14ac:dyDescent="0.25">
      <c r="B30" s="137">
        <v>25</v>
      </c>
      <c r="C30" s="624"/>
      <c r="D30" s="674"/>
      <c r="F30" s="137">
        <v>50</v>
      </c>
      <c r="G30" s="624"/>
      <c r="H30" s="638"/>
      <c r="I30" s="15"/>
      <c r="J30" s="143">
        <v>75</v>
      </c>
      <c r="K30" s="624"/>
      <c r="L30" s="633"/>
      <c r="M30" s="15"/>
      <c r="N30" s="143">
        <v>100</v>
      </c>
      <c r="O30" s="624"/>
      <c r="P30" s="633"/>
    </row>
    <row r="31" spans="2:16" x14ac:dyDescent="0.2">
      <c r="B31" s="73"/>
      <c r="G31" s="1"/>
    </row>
    <row r="32" spans="2:16" x14ac:dyDescent="0.2">
      <c r="B32" s="73"/>
      <c r="G32" s="1"/>
    </row>
    <row r="33" spans="2:7" x14ac:dyDescent="0.2">
      <c r="B33" s="73"/>
      <c r="G33" s="1"/>
    </row>
    <row r="34" spans="2:7" x14ac:dyDescent="0.2">
      <c r="B34" s="73"/>
      <c r="G34" s="1"/>
    </row>
    <row r="35" spans="2:7" x14ac:dyDescent="0.2">
      <c r="B35" s="73"/>
      <c r="G35" s="1"/>
    </row>
    <row r="36" spans="2:7" x14ac:dyDescent="0.2">
      <c r="B36" s="73"/>
      <c r="G36" s="1"/>
    </row>
    <row r="37" spans="2:7" x14ac:dyDescent="0.2">
      <c r="B37" s="73"/>
      <c r="G37" s="1"/>
    </row>
    <row r="38" spans="2:7" x14ac:dyDescent="0.2">
      <c r="B38" s="73"/>
      <c r="G38" s="1"/>
    </row>
    <row r="39" spans="2:7" x14ac:dyDescent="0.2">
      <c r="B39" s="73"/>
      <c r="G39" s="1"/>
    </row>
    <row r="40" spans="2:7" x14ac:dyDescent="0.2">
      <c r="B40" s="74"/>
      <c r="F40" s="3"/>
      <c r="G40" s="1"/>
    </row>
    <row r="41" spans="2:7" x14ac:dyDescent="0.2">
      <c r="B41" s="74"/>
    </row>
  </sheetData>
  <mergeCells count="8">
    <mergeCell ref="B3:D3"/>
    <mergeCell ref="F3:H3"/>
    <mergeCell ref="J3:L3"/>
    <mergeCell ref="N3:P3"/>
    <mergeCell ref="C1:O1"/>
    <mergeCell ref="B2:H2"/>
    <mergeCell ref="J2:L2"/>
    <mergeCell ref="N2:P2"/>
  </mergeCells>
  <phoneticPr fontId="0" type="noConversion"/>
  <printOptions horizontalCentered="1"/>
  <pageMargins left="0" right="0" top="0.59055118110236227" bottom="0.59055118110236227" header="0.19685039370078741" footer="0.19685039370078741"/>
  <pageSetup paperSize="9" orientation="landscape" horizontalDpi="1200" r:id="rId1"/>
  <headerFooter alignWithMargins="0">
    <oddHeader>&amp;CProgram pro zpracování výsledků - hra PLAMEN</oddHeader>
    <oddFooter>&amp;LAutor programu: Ing. Milan Hoffmann&amp;CStránka &amp;P&amp;ROprávněný uživatel - SH ČMS</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4">
    <pageSetUpPr autoPageBreaks="0"/>
  </sheetPr>
  <dimension ref="B1:K42"/>
  <sheetViews>
    <sheetView showGridLines="0" showRowColHeaders="0" workbookViewId="0"/>
  </sheetViews>
  <sheetFormatPr defaultRowHeight="12.75" x14ac:dyDescent="0.2"/>
  <cols>
    <col min="1" max="1" width="1.7109375" customWidth="1"/>
    <col min="12" max="12" width="1.7109375" customWidth="1"/>
  </cols>
  <sheetData>
    <row r="1" spans="2:11" ht="26.25" x14ac:dyDescent="0.4">
      <c r="B1" s="717" t="s">
        <v>30</v>
      </c>
      <c r="C1" s="717"/>
      <c r="D1" s="717"/>
      <c r="E1" s="717"/>
      <c r="F1" s="717"/>
      <c r="G1" s="717"/>
      <c r="H1" s="717"/>
      <c r="I1" s="717"/>
      <c r="J1" s="717"/>
      <c r="K1" s="717"/>
    </row>
    <row r="2" spans="2:11" x14ac:dyDescent="0.2">
      <c r="B2" s="132"/>
      <c r="C2" s="132"/>
      <c r="D2" s="132"/>
      <c r="E2" s="132"/>
      <c r="F2" s="132"/>
      <c r="G2" s="132"/>
      <c r="H2" s="132"/>
      <c r="I2" s="132"/>
      <c r="J2" s="132"/>
      <c r="K2" s="132"/>
    </row>
    <row r="3" spans="2:11" x14ac:dyDescent="0.2">
      <c r="B3" s="132"/>
      <c r="C3" s="132"/>
      <c r="D3" s="132"/>
      <c r="E3" s="132"/>
      <c r="F3" s="132"/>
      <c r="G3" s="132"/>
      <c r="H3" s="132"/>
      <c r="I3" s="132"/>
      <c r="J3" s="132"/>
      <c r="K3" s="132"/>
    </row>
    <row r="4" spans="2:11" x14ac:dyDescent="0.2">
      <c r="B4" s="132"/>
      <c r="C4" s="132"/>
      <c r="D4" s="132"/>
      <c r="E4" s="132"/>
      <c r="F4" s="132"/>
      <c r="G4" s="132"/>
      <c r="H4" s="132"/>
      <c r="I4" s="132"/>
      <c r="J4" s="132"/>
      <c r="K4" s="132"/>
    </row>
    <row r="5" spans="2:11" x14ac:dyDescent="0.2">
      <c r="B5" s="132"/>
      <c r="C5" s="132"/>
      <c r="D5" s="132"/>
      <c r="E5" s="132"/>
      <c r="F5" s="132"/>
      <c r="G5" s="132"/>
      <c r="H5" s="132"/>
      <c r="I5" s="132"/>
      <c r="J5" s="132"/>
      <c r="K5" s="132"/>
    </row>
    <row r="6" spans="2:11" x14ac:dyDescent="0.2">
      <c r="B6" s="132"/>
      <c r="C6" s="132"/>
      <c r="D6" s="132"/>
      <c r="E6" s="132"/>
      <c r="F6" s="132"/>
      <c r="G6" s="132"/>
      <c r="H6" s="132"/>
      <c r="I6" s="132"/>
      <c r="J6" s="132"/>
      <c r="K6" s="132"/>
    </row>
    <row r="7" spans="2:11" x14ac:dyDescent="0.2">
      <c r="B7" s="132"/>
      <c r="C7" s="132"/>
      <c r="D7" s="132"/>
      <c r="E7" s="132"/>
      <c r="F7" s="132"/>
      <c r="G7" s="132"/>
      <c r="H7" s="132"/>
      <c r="I7" s="132"/>
      <c r="J7" s="132"/>
      <c r="K7" s="132"/>
    </row>
    <row r="8" spans="2:11" x14ac:dyDescent="0.2">
      <c r="B8" s="132"/>
      <c r="C8" s="132"/>
      <c r="D8" s="132"/>
      <c r="E8" s="132"/>
      <c r="F8" s="132"/>
      <c r="G8" s="132"/>
      <c r="H8" s="132"/>
      <c r="I8" s="132"/>
      <c r="J8" s="132"/>
      <c r="K8" s="132"/>
    </row>
    <row r="9" spans="2:11" x14ac:dyDescent="0.2">
      <c r="B9" s="132"/>
      <c r="C9" s="132"/>
      <c r="D9" s="132"/>
      <c r="E9" s="132"/>
      <c r="F9" s="132"/>
      <c r="G9" s="132"/>
      <c r="H9" s="132"/>
      <c r="I9" s="132"/>
      <c r="J9" s="132"/>
      <c r="K9" s="132"/>
    </row>
    <row r="10" spans="2:11" x14ac:dyDescent="0.2">
      <c r="B10" s="132"/>
      <c r="C10" s="132"/>
      <c r="D10" s="132"/>
      <c r="E10" s="132"/>
      <c r="F10" s="132"/>
      <c r="G10" s="132"/>
      <c r="H10" s="132"/>
      <c r="I10" s="132"/>
      <c r="J10" s="132"/>
      <c r="K10" s="132"/>
    </row>
    <row r="11" spans="2:11" x14ac:dyDescent="0.2">
      <c r="B11" s="132"/>
      <c r="C11" s="132"/>
      <c r="D11" s="132"/>
      <c r="E11" s="132"/>
      <c r="F11" s="132"/>
      <c r="G11" s="132"/>
      <c r="H11" s="132"/>
      <c r="I11" s="132"/>
      <c r="J11" s="132"/>
      <c r="K11" s="132"/>
    </row>
    <row r="12" spans="2:11" x14ac:dyDescent="0.2">
      <c r="B12" s="132"/>
      <c r="C12" s="132"/>
      <c r="D12" s="132"/>
      <c r="E12" s="132"/>
      <c r="F12" s="132"/>
      <c r="G12" s="132"/>
      <c r="H12" s="132"/>
      <c r="I12" s="132"/>
      <c r="J12" s="132"/>
      <c r="K12" s="132"/>
    </row>
    <row r="13" spans="2:11" x14ac:dyDescent="0.2">
      <c r="B13" s="132"/>
      <c r="C13" s="132"/>
      <c r="D13" s="132"/>
      <c r="E13" s="132"/>
      <c r="F13" s="132"/>
      <c r="G13" s="132"/>
      <c r="H13" s="132"/>
      <c r="I13" s="132"/>
      <c r="J13" s="132"/>
      <c r="K13" s="132"/>
    </row>
    <row r="14" spans="2:11" x14ac:dyDescent="0.2">
      <c r="B14" s="132"/>
      <c r="C14" s="132"/>
      <c r="D14" s="132"/>
      <c r="E14" s="132"/>
      <c r="F14" s="132"/>
      <c r="G14" s="132"/>
      <c r="H14" s="132"/>
      <c r="I14" s="132"/>
      <c r="J14" s="132"/>
      <c r="K14" s="132"/>
    </row>
    <row r="15" spans="2:11" x14ac:dyDescent="0.2">
      <c r="B15" s="132"/>
      <c r="C15" s="132"/>
      <c r="D15" s="132"/>
      <c r="E15" s="132"/>
      <c r="F15" s="132"/>
      <c r="G15" s="132"/>
      <c r="H15" s="132"/>
      <c r="I15" s="132"/>
      <c r="J15" s="132"/>
      <c r="K15" s="132"/>
    </row>
    <row r="16" spans="2:11" x14ac:dyDescent="0.2">
      <c r="B16" s="132"/>
      <c r="C16" s="132"/>
      <c r="D16" s="132"/>
      <c r="E16" s="132"/>
      <c r="F16" s="132"/>
      <c r="G16" s="132"/>
      <c r="H16" s="132"/>
      <c r="I16" s="132"/>
      <c r="J16" s="132"/>
      <c r="K16" s="132"/>
    </row>
    <row r="17" spans="2:11" x14ac:dyDescent="0.2">
      <c r="B17" s="132"/>
      <c r="C17" s="132"/>
      <c r="D17" s="132"/>
      <c r="E17" s="132"/>
      <c r="F17" s="132"/>
      <c r="G17" s="132"/>
      <c r="H17" s="132"/>
      <c r="I17" s="132"/>
      <c r="J17" s="132"/>
      <c r="K17" s="132"/>
    </row>
    <row r="18" spans="2:11" x14ac:dyDescent="0.2">
      <c r="B18" s="132"/>
      <c r="C18" s="132"/>
      <c r="D18" s="132"/>
      <c r="E18" s="132"/>
      <c r="F18" s="132"/>
      <c r="G18" s="132"/>
      <c r="H18" s="132"/>
      <c r="I18" s="132"/>
      <c r="J18" s="132"/>
      <c r="K18" s="132"/>
    </row>
    <row r="19" spans="2:11" x14ac:dyDescent="0.2">
      <c r="B19" s="132"/>
      <c r="C19" s="132"/>
      <c r="D19" s="132"/>
      <c r="E19" s="132"/>
      <c r="F19" s="132"/>
      <c r="G19" s="132"/>
      <c r="H19" s="132"/>
      <c r="I19" s="132"/>
      <c r="J19" s="132"/>
      <c r="K19" s="132"/>
    </row>
    <row r="20" spans="2:11" x14ac:dyDescent="0.2">
      <c r="B20" s="132"/>
      <c r="C20" s="132"/>
      <c r="D20" s="132"/>
      <c r="E20" s="132"/>
      <c r="F20" s="132"/>
      <c r="G20" s="132"/>
      <c r="H20" s="132"/>
      <c r="I20" s="132"/>
      <c r="J20" s="132"/>
      <c r="K20" s="132"/>
    </row>
    <row r="21" spans="2:11" x14ac:dyDescent="0.2">
      <c r="B21" s="132"/>
      <c r="C21" s="132"/>
      <c r="D21" s="132"/>
      <c r="E21" s="132"/>
      <c r="F21" s="132"/>
      <c r="G21" s="132"/>
      <c r="H21" s="132"/>
      <c r="I21" s="132"/>
      <c r="J21" s="132"/>
      <c r="K21" s="132"/>
    </row>
    <row r="22" spans="2:11" x14ac:dyDescent="0.2">
      <c r="B22" s="132"/>
      <c r="C22" s="132"/>
      <c r="D22" s="132"/>
      <c r="E22" s="132"/>
      <c r="F22" s="132"/>
      <c r="G22" s="132"/>
      <c r="H22" s="132"/>
      <c r="I22" s="132"/>
      <c r="J22" s="132"/>
      <c r="K22" s="132"/>
    </row>
    <row r="23" spans="2:11" x14ac:dyDescent="0.2">
      <c r="B23" s="132"/>
      <c r="C23" s="132"/>
      <c r="D23" s="132"/>
      <c r="E23" s="132"/>
      <c r="F23" s="132"/>
      <c r="G23" s="132"/>
      <c r="H23" s="132"/>
      <c r="I23" s="132"/>
      <c r="J23" s="132"/>
      <c r="K23" s="132"/>
    </row>
    <row r="24" spans="2:11" x14ac:dyDescent="0.2">
      <c r="B24" s="132"/>
      <c r="C24" s="132"/>
      <c r="D24" s="132"/>
      <c r="E24" s="132"/>
      <c r="F24" s="132"/>
      <c r="G24" s="132"/>
      <c r="H24" s="132"/>
      <c r="I24" s="132"/>
      <c r="J24" s="132"/>
      <c r="K24" s="132"/>
    </row>
    <row r="25" spans="2:11" x14ac:dyDescent="0.2">
      <c r="B25" s="132"/>
      <c r="C25" s="132"/>
      <c r="D25" s="132"/>
      <c r="E25" s="132"/>
      <c r="F25" s="132"/>
      <c r="G25" s="132"/>
      <c r="H25" s="132"/>
      <c r="I25" s="132"/>
      <c r="J25" s="132"/>
      <c r="K25" s="132"/>
    </row>
    <row r="26" spans="2:11" x14ac:dyDescent="0.2">
      <c r="B26" s="132"/>
      <c r="C26" s="132"/>
      <c r="D26" s="132"/>
      <c r="E26" s="132"/>
      <c r="F26" s="132"/>
      <c r="G26" s="132"/>
      <c r="H26" s="132"/>
      <c r="I26" s="132"/>
      <c r="J26" s="132"/>
      <c r="K26" s="132"/>
    </row>
    <row r="27" spans="2:11" x14ac:dyDescent="0.2">
      <c r="B27" s="132"/>
      <c r="C27" s="132"/>
      <c r="D27" s="132"/>
      <c r="E27" s="132"/>
      <c r="F27" s="132"/>
      <c r="G27" s="132"/>
      <c r="H27" s="132"/>
      <c r="I27" s="132"/>
      <c r="J27" s="132"/>
      <c r="K27" s="132"/>
    </row>
    <row r="28" spans="2:11" x14ac:dyDescent="0.2">
      <c r="B28" s="132"/>
      <c r="C28" s="132"/>
      <c r="D28" s="132"/>
      <c r="E28" s="132"/>
      <c r="F28" s="132"/>
      <c r="G28" s="132"/>
      <c r="H28" s="132"/>
      <c r="I28" s="132"/>
      <c r="J28" s="132"/>
      <c r="K28" s="132"/>
    </row>
    <row r="29" spans="2:11" x14ac:dyDescent="0.2">
      <c r="B29" s="132"/>
      <c r="C29" s="132"/>
      <c r="D29" s="132"/>
      <c r="E29" s="132"/>
      <c r="F29" s="132"/>
      <c r="G29" s="132"/>
      <c r="H29" s="132"/>
      <c r="I29" s="132"/>
      <c r="J29" s="132"/>
      <c r="K29" s="132"/>
    </row>
    <row r="30" spans="2:11" x14ac:dyDescent="0.2">
      <c r="B30" s="132"/>
      <c r="C30" s="132"/>
      <c r="D30" s="132"/>
      <c r="E30" s="132"/>
      <c r="F30" s="132"/>
      <c r="G30" s="132"/>
      <c r="H30" s="132"/>
      <c r="I30" s="132"/>
      <c r="J30" s="132"/>
      <c r="K30" s="132"/>
    </row>
    <row r="31" spans="2:11" x14ac:dyDescent="0.2">
      <c r="B31" s="132"/>
      <c r="C31" s="132"/>
      <c r="D31" s="132"/>
      <c r="E31" s="132"/>
      <c r="F31" s="132"/>
      <c r="G31" s="132"/>
      <c r="H31" s="132"/>
      <c r="I31" s="132"/>
      <c r="J31" s="132"/>
      <c r="K31" s="132"/>
    </row>
    <row r="32" spans="2:11" x14ac:dyDescent="0.2">
      <c r="B32" s="132"/>
      <c r="C32" s="132"/>
      <c r="D32" s="132"/>
      <c r="E32" s="132"/>
      <c r="F32" s="132"/>
      <c r="G32" s="132"/>
      <c r="H32" s="132"/>
      <c r="I32" s="132"/>
      <c r="J32" s="132"/>
      <c r="K32" s="132"/>
    </row>
    <row r="33" spans="2:11" x14ac:dyDescent="0.2">
      <c r="B33" s="132"/>
      <c r="C33" s="132"/>
      <c r="D33" s="132"/>
      <c r="E33" s="132"/>
      <c r="F33" s="132"/>
      <c r="G33" s="132"/>
      <c r="H33" s="132"/>
      <c r="I33" s="132"/>
      <c r="J33" s="132"/>
      <c r="K33" s="132"/>
    </row>
    <row r="34" spans="2:11" x14ac:dyDescent="0.2">
      <c r="B34" s="132"/>
      <c r="C34" s="132"/>
      <c r="D34" s="132"/>
      <c r="E34" s="132"/>
      <c r="F34" s="132"/>
      <c r="G34" s="132"/>
      <c r="H34" s="132"/>
      <c r="I34" s="132"/>
      <c r="J34" s="132"/>
      <c r="K34" s="132"/>
    </row>
    <row r="35" spans="2:11" x14ac:dyDescent="0.2">
      <c r="B35" s="132"/>
      <c r="C35" s="132"/>
      <c r="D35" s="132"/>
      <c r="E35" s="132"/>
      <c r="F35" s="132"/>
      <c r="G35" s="132"/>
      <c r="H35" s="132"/>
      <c r="I35" s="132"/>
      <c r="J35" s="132"/>
      <c r="K35" s="132"/>
    </row>
    <row r="36" spans="2:11" x14ac:dyDescent="0.2">
      <c r="B36" s="132"/>
      <c r="C36" s="132"/>
      <c r="D36" s="132"/>
      <c r="E36" s="132"/>
      <c r="F36" s="132"/>
      <c r="G36" s="132"/>
      <c r="H36" s="132"/>
      <c r="I36" s="132"/>
      <c r="J36" s="132"/>
      <c r="K36" s="132"/>
    </row>
    <row r="37" spans="2:11" x14ac:dyDescent="0.2">
      <c r="B37" s="132"/>
      <c r="C37" s="132"/>
      <c r="D37" s="132"/>
      <c r="E37" s="132"/>
      <c r="F37" s="132"/>
      <c r="G37" s="132"/>
      <c r="H37" s="132"/>
      <c r="I37" s="132"/>
      <c r="J37" s="132"/>
      <c r="K37" s="132"/>
    </row>
    <row r="38" spans="2:11" x14ac:dyDescent="0.2">
      <c r="B38" s="132"/>
      <c r="C38" s="132"/>
      <c r="D38" s="132"/>
      <c r="E38" s="132"/>
      <c r="F38" s="132"/>
      <c r="G38" s="132"/>
      <c r="H38" s="132"/>
      <c r="I38" s="132"/>
      <c r="J38" s="132"/>
      <c r="K38" s="132"/>
    </row>
    <row r="39" spans="2:11" x14ac:dyDescent="0.2">
      <c r="B39" s="132"/>
      <c r="C39" s="132"/>
      <c r="D39" s="132"/>
      <c r="E39" s="132"/>
      <c r="F39" s="132"/>
      <c r="G39" s="132"/>
      <c r="H39" s="132"/>
      <c r="I39" s="132"/>
      <c r="J39" s="132"/>
      <c r="K39" s="132"/>
    </row>
    <row r="40" spans="2:11" x14ac:dyDescent="0.2">
      <c r="B40" s="132"/>
      <c r="C40" s="132"/>
      <c r="D40" s="132"/>
      <c r="E40" s="132"/>
      <c r="F40" s="132"/>
      <c r="G40" s="132"/>
      <c r="H40" s="132"/>
      <c r="I40" s="132"/>
      <c r="J40" s="132"/>
      <c r="K40" s="132"/>
    </row>
    <row r="41" spans="2:11" x14ac:dyDescent="0.2">
      <c r="B41" s="132"/>
      <c r="C41" s="132"/>
      <c r="D41" s="132"/>
      <c r="E41" s="132"/>
      <c r="F41" s="132"/>
      <c r="G41" s="132"/>
      <c r="H41" s="132"/>
      <c r="I41" s="132"/>
      <c r="J41" s="132"/>
      <c r="K41" s="132"/>
    </row>
    <row r="42" spans="2:11" x14ac:dyDescent="0.2">
      <c r="B42" s="132"/>
      <c r="C42" s="132"/>
      <c r="D42" s="132"/>
      <c r="E42" s="132"/>
      <c r="F42" s="132"/>
      <c r="G42" s="132"/>
      <c r="H42" s="132"/>
      <c r="I42" s="132"/>
      <c r="J42" s="132"/>
      <c r="K42" s="132"/>
    </row>
  </sheetData>
  <sheetProtection password="CDBE" sheet="1" objects="1" scenarios="1"/>
  <mergeCells count="1">
    <mergeCell ref="B1:K1"/>
  </mergeCells>
  <phoneticPr fontId="0" type="noConversion"/>
  <printOptions horizontalCentered="1"/>
  <pageMargins left="0" right="0" top="0.59055118110236227" bottom="0.59055118110236227" header="0.19685039370078741" footer="0.19685039370078741"/>
  <pageSetup paperSize="9" orientation="portrait" r:id="rId1"/>
  <headerFooter alignWithMargins="0">
    <oddHeader>&amp;CProgram pro zpracování výsledků - hra PLAMEN</oddHeader>
    <oddFooter>&amp;LAutor programu: Ing. Milan Hoffmann&amp;CStránka &amp;P&amp;ROprávněný uživatel - SH ČMS</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7">
    <pageSetUpPr autoPageBreaks="0"/>
  </sheetPr>
  <dimension ref="A1:X310"/>
  <sheetViews>
    <sheetView showGridLines="0" showRowColHeaders="0" topLeftCell="A19" zoomScaleNormal="100" workbookViewId="0">
      <selection activeCell="S47" sqref="S46:S47"/>
    </sheetView>
  </sheetViews>
  <sheetFormatPr defaultColWidth="8.85546875" defaultRowHeight="12.75" x14ac:dyDescent="0.2"/>
  <cols>
    <col min="1" max="1" width="1.7109375" style="77" customWidth="1"/>
    <col min="2" max="2" width="6" style="78" customWidth="1"/>
    <col min="3" max="3" width="18.7109375" style="78" customWidth="1"/>
    <col min="4" max="4" width="7.28515625" style="78" customWidth="1"/>
    <col min="5" max="8" width="6.7109375" style="78" customWidth="1"/>
    <col min="9" max="20" width="5.7109375" style="78" customWidth="1"/>
    <col min="21" max="22" width="7.7109375" style="78" customWidth="1"/>
    <col min="23" max="24" width="10.7109375" style="78" hidden="1" customWidth="1"/>
    <col min="25" max="25" width="1.7109375" style="78" customWidth="1"/>
    <col min="26" max="16384" width="8.85546875" style="78"/>
  </cols>
  <sheetData>
    <row r="1" spans="1:24" ht="15" customHeight="1" x14ac:dyDescent="0.2">
      <c r="B1" s="745" t="s">
        <v>32</v>
      </c>
      <c r="C1" s="746"/>
      <c r="D1" s="746"/>
      <c r="E1" s="746"/>
      <c r="F1" s="746"/>
      <c r="G1" s="746"/>
      <c r="H1" s="746"/>
      <c r="I1" s="746"/>
      <c r="J1" s="746"/>
      <c r="K1" s="746"/>
      <c r="L1" s="746"/>
      <c r="M1" s="746"/>
      <c r="N1" s="746"/>
      <c r="O1" s="746"/>
      <c r="P1" s="749"/>
      <c r="Q1" s="749"/>
      <c r="R1" s="749"/>
      <c r="S1" s="749"/>
      <c r="T1" s="749"/>
      <c r="U1" s="749"/>
      <c r="V1" s="750"/>
    </row>
    <row r="2" spans="1:24" ht="15" customHeight="1" x14ac:dyDescent="0.2">
      <c r="B2" s="747"/>
      <c r="C2" s="748"/>
      <c r="D2" s="748"/>
      <c r="E2" s="748"/>
      <c r="F2" s="748"/>
      <c r="G2" s="748"/>
      <c r="H2" s="748"/>
      <c r="I2" s="748"/>
      <c r="J2" s="748"/>
      <c r="K2" s="748"/>
      <c r="L2" s="748"/>
      <c r="M2" s="748"/>
      <c r="N2" s="748"/>
      <c r="O2" s="748"/>
      <c r="P2" s="751"/>
      <c r="Q2" s="751"/>
      <c r="R2" s="751"/>
      <c r="S2" s="751"/>
      <c r="T2" s="751"/>
      <c r="U2" s="751"/>
      <c r="V2" s="752"/>
    </row>
    <row r="3" spans="1:24" ht="15" customHeight="1" x14ac:dyDescent="0.2">
      <c r="B3" s="747"/>
      <c r="C3" s="748"/>
      <c r="D3" s="748"/>
      <c r="E3" s="748"/>
      <c r="F3" s="748"/>
      <c r="G3" s="748"/>
      <c r="H3" s="748"/>
      <c r="I3" s="748"/>
      <c r="J3" s="748"/>
      <c r="K3" s="748"/>
      <c r="L3" s="748"/>
      <c r="M3" s="748"/>
      <c r="N3" s="748"/>
      <c r="O3" s="748"/>
      <c r="P3" s="751"/>
      <c r="Q3" s="751"/>
      <c r="R3" s="751"/>
      <c r="S3" s="751"/>
      <c r="T3" s="751"/>
      <c r="U3" s="751"/>
      <c r="V3" s="752"/>
    </row>
    <row r="4" spans="1:24" ht="19.899999999999999" customHeight="1" thickBot="1" x14ac:dyDescent="0.25">
      <c r="B4" s="753" t="s">
        <v>54</v>
      </c>
      <c r="C4" s="754"/>
      <c r="D4" s="754"/>
      <c r="E4" s="754"/>
      <c r="F4" s="754"/>
      <c r="G4" s="754"/>
      <c r="H4" s="754"/>
      <c r="I4" s="754"/>
      <c r="J4" s="754"/>
      <c r="K4" s="754"/>
      <c r="L4" s="754"/>
      <c r="M4" s="754"/>
      <c r="N4" s="754"/>
      <c r="O4" s="755"/>
      <c r="P4" s="751"/>
      <c r="Q4" s="751"/>
      <c r="R4" s="751"/>
      <c r="S4" s="751"/>
      <c r="T4" s="751"/>
      <c r="U4" s="751"/>
      <c r="V4" s="752"/>
    </row>
    <row r="5" spans="1:24" ht="15" customHeight="1" x14ac:dyDescent="0.2">
      <c r="B5" s="729" t="s">
        <v>26</v>
      </c>
      <c r="C5" s="730"/>
      <c r="D5" s="731"/>
      <c r="E5" s="764" t="s">
        <v>33</v>
      </c>
      <c r="F5" s="765"/>
      <c r="G5" s="765"/>
      <c r="H5" s="766"/>
      <c r="I5" s="741" t="s">
        <v>34</v>
      </c>
      <c r="J5" s="742"/>
      <c r="K5" s="742"/>
      <c r="L5" s="742"/>
      <c r="M5" s="742"/>
      <c r="N5" s="742"/>
      <c r="O5" s="742"/>
      <c r="P5" s="742"/>
      <c r="Q5" s="742"/>
      <c r="R5" s="742"/>
      <c r="S5" s="742"/>
      <c r="T5" s="743"/>
      <c r="U5" s="773" t="s">
        <v>35</v>
      </c>
      <c r="V5" s="774"/>
    </row>
    <row r="6" spans="1:24" ht="15" customHeight="1" x14ac:dyDescent="0.2">
      <c r="B6" s="732"/>
      <c r="C6" s="733"/>
      <c r="D6" s="734"/>
      <c r="E6" s="767"/>
      <c r="F6" s="768"/>
      <c r="G6" s="768"/>
      <c r="H6" s="769"/>
      <c r="I6" s="775" t="s">
        <v>36</v>
      </c>
      <c r="J6" s="721" t="s">
        <v>37</v>
      </c>
      <c r="K6" s="721" t="s">
        <v>38</v>
      </c>
      <c r="L6" s="721" t="s">
        <v>151</v>
      </c>
      <c r="M6" s="721" t="s">
        <v>153</v>
      </c>
      <c r="N6" s="721" t="s">
        <v>152</v>
      </c>
      <c r="O6" s="721" t="s">
        <v>39</v>
      </c>
      <c r="P6" s="721" t="s">
        <v>40</v>
      </c>
      <c r="Q6" s="721" t="s">
        <v>41</v>
      </c>
      <c r="R6" s="721" t="s">
        <v>42</v>
      </c>
      <c r="S6" s="721" t="s">
        <v>154</v>
      </c>
      <c r="T6" s="723" t="s">
        <v>89</v>
      </c>
      <c r="U6" s="760"/>
      <c r="V6" s="719"/>
    </row>
    <row r="7" spans="1:24" ht="15" customHeight="1" x14ac:dyDescent="0.2">
      <c r="B7" s="732"/>
      <c r="C7" s="733"/>
      <c r="D7" s="734"/>
      <c r="E7" s="770"/>
      <c r="F7" s="771"/>
      <c r="G7" s="771"/>
      <c r="H7" s="772"/>
      <c r="I7" s="775"/>
      <c r="J7" s="721"/>
      <c r="K7" s="721"/>
      <c r="L7" s="721"/>
      <c r="M7" s="721"/>
      <c r="N7" s="721"/>
      <c r="O7" s="721"/>
      <c r="P7" s="721"/>
      <c r="Q7" s="721"/>
      <c r="R7" s="721"/>
      <c r="S7" s="721"/>
      <c r="T7" s="723"/>
      <c r="U7" s="725" t="s">
        <v>43</v>
      </c>
      <c r="V7" s="727" t="s">
        <v>44</v>
      </c>
    </row>
    <row r="8" spans="1:24" ht="15" customHeight="1" x14ac:dyDescent="0.2">
      <c r="B8" s="777" t="s">
        <v>166</v>
      </c>
      <c r="C8" s="778"/>
      <c r="D8" s="779"/>
      <c r="E8" s="725" t="s">
        <v>45</v>
      </c>
      <c r="F8" s="721" t="s">
        <v>46</v>
      </c>
      <c r="G8" s="721" t="s">
        <v>47</v>
      </c>
      <c r="H8" s="727" t="s">
        <v>48</v>
      </c>
      <c r="I8" s="775"/>
      <c r="J8" s="721"/>
      <c r="K8" s="721"/>
      <c r="L8" s="721"/>
      <c r="M8" s="721"/>
      <c r="N8" s="721"/>
      <c r="O8" s="721"/>
      <c r="P8" s="721"/>
      <c r="Q8" s="721"/>
      <c r="R8" s="721"/>
      <c r="S8" s="721"/>
      <c r="T8" s="723"/>
      <c r="U8" s="725"/>
      <c r="V8" s="727"/>
    </row>
    <row r="9" spans="1:24" ht="15" customHeight="1" x14ac:dyDescent="0.2">
      <c r="B9" s="780"/>
      <c r="C9" s="781"/>
      <c r="D9" s="782"/>
      <c r="E9" s="725"/>
      <c r="F9" s="721"/>
      <c r="G9" s="721"/>
      <c r="H9" s="727"/>
      <c r="I9" s="775"/>
      <c r="J9" s="721"/>
      <c r="K9" s="721"/>
      <c r="L9" s="721"/>
      <c r="M9" s="721"/>
      <c r="N9" s="721"/>
      <c r="O9" s="721"/>
      <c r="P9" s="721"/>
      <c r="Q9" s="721"/>
      <c r="R9" s="721"/>
      <c r="S9" s="721"/>
      <c r="T9" s="723"/>
      <c r="U9" s="725"/>
      <c r="V9" s="727"/>
    </row>
    <row r="10" spans="1:24" ht="16.899999999999999" customHeight="1" x14ac:dyDescent="0.2">
      <c r="B10" s="760" t="s">
        <v>49</v>
      </c>
      <c r="C10" s="762" t="s">
        <v>50</v>
      </c>
      <c r="D10" s="719" t="s">
        <v>51</v>
      </c>
      <c r="E10" s="725"/>
      <c r="F10" s="721"/>
      <c r="G10" s="721"/>
      <c r="H10" s="727"/>
      <c r="I10" s="775"/>
      <c r="J10" s="721"/>
      <c r="K10" s="721"/>
      <c r="L10" s="721"/>
      <c r="M10" s="721"/>
      <c r="N10" s="721"/>
      <c r="O10" s="721"/>
      <c r="P10" s="721"/>
      <c r="Q10" s="721"/>
      <c r="R10" s="721"/>
      <c r="S10" s="721"/>
      <c r="T10" s="723"/>
      <c r="U10" s="725"/>
      <c r="V10" s="727"/>
    </row>
    <row r="11" spans="1:24" ht="16.899999999999999" customHeight="1" thickBot="1" x14ac:dyDescent="0.25">
      <c r="B11" s="761"/>
      <c r="C11" s="763"/>
      <c r="D11" s="720"/>
      <c r="E11" s="726"/>
      <c r="F11" s="722"/>
      <c r="G11" s="722"/>
      <c r="H11" s="728"/>
      <c r="I11" s="776"/>
      <c r="J11" s="722"/>
      <c r="K11" s="722"/>
      <c r="L11" s="722"/>
      <c r="M11" s="722"/>
      <c r="N11" s="722"/>
      <c r="O11" s="722"/>
      <c r="P11" s="722"/>
      <c r="Q11" s="722"/>
      <c r="R11" s="722"/>
      <c r="S11" s="722"/>
      <c r="T11" s="724"/>
      <c r="U11" s="726"/>
      <c r="V11" s="728"/>
    </row>
    <row r="12" spans="1:24" ht="19.899999999999999" customHeight="1" x14ac:dyDescent="0.2">
      <c r="A12" s="744" t="str">
        <f>IF('Start - jaro'!E6="","","x")</f>
        <v/>
      </c>
      <c r="B12" s="787">
        <v>1</v>
      </c>
      <c r="C12" s="756" t="str">
        <f>IF('Start - jaro'!C6="","",'Start - jaro'!C6)</f>
        <v>Nedabyle</v>
      </c>
      <c r="D12" s="79" t="s">
        <v>52</v>
      </c>
      <c r="E12" s="82"/>
      <c r="F12" s="83"/>
      <c r="G12" s="173"/>
      <c r="H12" s="179"/>
      <c r="I12" s="88"/>
      <c r="J12" s="89"/>
      <c r="K12" s="89"/>
      <c r="L12" s="89"/>
      <c r="M12" s="89"/>
      <c r="N12" s="89"/>
      <c r="O12" s="89"/>
      <c r="P12" s="89"/>
      <c r="Q12" s="89"/>
      <c r="R12" s="89"/>
      <c r="S12" s="89"/>
      <c r="T12" s="90"/>
      <c r="U12" s="107" t="str">
        <f t="shared" ref="U12:U31" si="0">IF(H12="","",IF(H12="NP","NP",IF(H12="DNF","DNF",SUM(I12:T12)+H12)))</f>
        <v/>
      </c>
      <c r="V12" s="758"/>
      <c r="W12" s="718">
        <f>IF(A12="x","x",IF(C12="","",IF(OR(X12="NP",X12="DNF"),X12,RANK(X12,X$12:X$309,1))))</f>
        <v>1</v>
      </c>
      <c r="X12" s="718">
        <f>IF(A12="x","x",IF(C12="","",IF(OR(AND(U12="NP",U13="NP"),AND(U12="DNF",U13="DNF")),U12,IF(AND(U12="NP",U13="DNF"),U12,IF(AND(U12="DNF",U13="NP"),U13,MIN(U12,U13))))))</f>
        <v>0</v>
      </c>
    </row>
    <row r="13" spans="1:24" ht="19.899999999999999" customHeight="1" thickBot="1" x14ac:dyDescent="0.25">
      <c r="A13" s="744"/>
      <c r="B13" s="784"/>
      <c r="C13" s="757"/>
      <c r="D13" s="80" t="s">
        <v>53</v>
      </c>
      <c r="E13" s="84"/>
      <c r="F13" s="85"/>
      <c r="G13" s="177"/>
      <c r="H13" s="180"/>
      <c r="I13" s="91"/>
      <c r="J13" s="92"/>
      <c r="K13" s="92"/>
      <c r="L13" s="92"/>
      <c r="M13" s="92"/>
      <c r="N13" s="92"/>
      <c r="O13" s="92"/>
      <c r="P13" s="92"/>
      <c r="Q13" s="92"/>
      <c r="R13" s="92"/>
      <c r="S13" s="92"/>
      <c r="T13" s="93"/>
      <c r="U13" s="108" t="str">
        <f t="shared" si="0"/>
        <v/>
      </c>
      <c r="V13" s="759"/>
      <c r="W13" s="718"/>
      <c r="X13" s="718"/>
    </row>
    <row r="14" spans="1:24" ht="19.899999999999999" customHeight="1" x14ac:dyDescent="0.2">
      <c r="A14" s="744" t="str">
        <f>IF('Start - jaro'!E7="","","x")</f>
        <v/>
      </c>
      <c r="B14" s="787">
        <v>2</v>
      </c>
      <c r="C14" s="788" t="str">
        <f>IF('Start - jaro'!C7="","",'Start - jaro'!C7)</f>
        <v>Střížov  II</v>
      </c>
      <c r="D14" s="79" t="s">
        <v>52</v>
      </c>
      <c r="E14" s="82"/>
      <c r="F14" s="83"/>
      <c r="G14" s="173"/>
      <c r="H14" s="179"/>
      <c r="I14" s="88"/>
      <c r="J14" s="89"/>
      <c r="K14" s="89"/>
      <c r="L14" s="89"/>
      <c r="M14" s="89"/>
      <c r="N14" s="89"/>
      <c r="O14" s="89"/>
      <c r="P14" s="89"/>
      <c r="Q14" s="89"/>
      <c r="R14" s="89"/>
      <c r="S14" s="89"/>
      <c r="T14" s="90"/>
      <c r="U14" s="107" t="str">
        <f t="shared" si="0"/>
        <v/>
      </c>
      <c r="V14" s="758"/>
      <c r="W14" s="718">
        <f>IF(A14="x","x",IF(C14="","",IF(OR(X14="NP",X14="DNF"),X14,RANK(X14,X$12:X$309,1))))</f>
        <v>1</v>
      </c>
      <c r="X14" s="718">
        <f>IF(A14="x","x",IF(C14="","",IF(OR(AND(U14="NP",U15="NP"),AND(U14="DNF",U15="DNF")),U14,IF(AND(U14="NP",U15="DNF"),U14,IF(AND(U14="DNF",U15="NP"),U15,MIN(U14,U15))))))</f>
        <v>0</v>
      </c>
    </row>
    <row r="15" spans="1:24" ht="19.899999999999999" customHeight="1" thickBot="1" x14ac:dyDescent="0.25">
      <c r="A15" s="744"/>
      <c r="B15" s="784"/>
      <c r="C15" s="786"/>
      <c r="D15" s="80" t="s">
        <v>53</v>
      </c>
      <c r="E15" s="84"/>
      <c r="F15" s="85"/>
      <c r="G15" s="177"/>
      <c r="H15" s="180"/>
      <c r="I15" s="91"/>
      <c r="J15" s="92"/>
      <c r="K15" s="92"/>
      <c r="L15" s="92"/>
      <c r="M15" s="92"/>
      <c r="N15" s="92"/>
      <c r="O15" s="92"/>
      <c r="P15" s="92"/>
      <c r="Q15" s="92"/>
      <c r="R15" s="92"/>
      <c r="S15" s="92"/>
      <c r="T15" s="93"/>
      <c r="U15" s="108" t="str">
        <f t="shared" si="0"/>
        <v/>
      </c>
      <c r="V15" s="759"/>
      <c r="W15" s="718"/>
      <c r="X15" s="718"/>
    </row>
    <row r="16" spans="1:24" ht="19.899999999999999" customHeight="1" x14ac:dyDescent="0.2">
      <c r="A16" s="744" t="str">
        <f>IF('Start - jaro'!E8="","","x")</f>
        <v/>
      </c>
      <c r="B16" s="787">
        <v>3</v>
      </c>
      <c r="C16" s="756" t="str">
        <f>IF('Start - jaro'!C8="","",'Start - jaro'!C8)</f>
        <v>Strážkovice I</v>
      </c>
      <c r="D16" s="79" t="s">
        <v>52</v>
      </c>
      <c r="E16" s="82"/>
      <c r="F16" s="83"/>
      <c r="G16" s="173"/>
      <c r="H16" s="179"/>
      <c r="I16" s="88"/>
      <c r="J16" s="89"/>
      <c r="K16" s="89"/>
      <c r="L16" s="89"/>
      <c r="M16" s="89"/>
      <c r="N16" s="89"/>
      <c r="O16" s="89"/>
      <c r="P16" s="89"/>
      <c r="Q16" s="89"/>
      <c r="R16" s="89"/>
      <c r="S16" s="89"/>
      <c r="T16" s="90"/>
      <c r="U16" s="107" t="str">
        <f t="shared" si="0"/>
        <v/>
      </c>
      <c r="V16" s="758"/>
      <c r="W16" s="718">
        <f>IF(A16="x","x",IF(C16="","",IF(OR(X16="NP",X16="DNF"),X16,RANK(X16,X$12:X$309,1))))</f>
        <v>1</v>
      </c>
      <c r="X16" s="718">
        <f>IF(A16="x","x",IF(C16="","",IF(OR(AND(U16="NP",U17="NP"),AND(U16="DNF",U17="DNF")),U16,IF(AND(U16="NP",U17="DNF"),U16,IF(AND(U16="DNF",U17="NP"),U17,MIN(U16,U17))))))</f>
        <v>0</v>
      </c>
    </row>
    <row r="17" spans="1:24" ht="19.899999999999999" customHeight="1" thickBot="1" x14ac:dyDescent="0.25">
      <c r="A17" s="744"/>
      <c r="B17" s="784"/>
      <c r="C17" s="757"/>
      <c r="D17" s="80" t="s">
        <v>53</v>
      </c>
      <c r="E17" s="84"/>
      <c r="F17" s="85"/>
      <c r="G17" s="177"/>
      <c r="H17" s="180"/>
      <c r="I17" s="91"/>
      <c r="J17" s="92"/>
      <c r="K17" s="92"/>
      <c r="L17" s="92"/>
      <c r="M17" s="92"/>
      <c r="N17" s="92"/>
      <c r="O17" s="92"/>
      <c r="P17" s="92"/>
      <c r="Q17" s="92"/>
      <c r="R17" s="92"/>
      <c r="S17" s="92"/>
      <c r="T17" s="93"/>
      <c r="U17" s="108" t="str">
        <f t="shared" si="0"/>
        <v/>
      </c>
      <c r="V17" s="759"/>
      <c r="W17" s="718"/>
      <c r="X17" s="718"/>
    </row>
    <row r="18" spans="1:24" ht="19.899999999999999" customHeight="1" x14ac:dyDescent="0.2">
      <c r="A18" s="744" t="str">
        <f>IF('Start - jaro'!E9="","","x")</f>
        <v/>
      </c>
      <c r="B18" s="787">
        <v>4</v>
      </c>
      <c r="C18" s="788" t="str">
        <f>IF('Start - jaro'!C9="","",'Start - jaro'!C9)</f>
        <v>Římov</v>
      </c>
      <c r="D18" s="79" t="s">
        <v>52</v>
      </c>
      <c r="E18" s="82"/>
      <c r="F18" s="83"/>
      <c r="G18" s="173"/>
      <c r="H18" s="179"/>
      <c r="I18" s="88"/>
      <c r="J18" s="89"/>
      <c r="K18" s="89"/>
      <c r="L18" s="89"/>
      <c r="M18" s="89"/>
      <c r="N18" s="89"/>
      <c r="O18" s="89"/>
      <c r="P18" s="89"/>
      <c r="Q18" s="89"/>
      <c r="R18" s="89"/>
      <c r="S18" s="89"/>
      <c r="T18" s="90"/>
      <c r="U18" s="107" t="str">
        <f t="shared" si="0"/>
        <v/>
      </c>
      <c r="V18" s="758"/>
      <c r="W18" s="718">
        <f>IF(A18="x","x",IF(C18="","",IF(OR(X18="NP",X18="DNF"),X18,RANK(X18,X$12:X$309,1))))</f>
        <v>1</v>
      </c>
      <c r="X18" s="718">
        <f>IF(A18="x","x",IF(C18="","",IF(OR(AND(U18="NP",U19="NP"),AND(U18="DNF",U19="DNF")),U18,IF(AND(U18="NP",U19="DNF"),U18,IF(AND(U18="DNF",U19="NP"),U19,MIN(U18,U19))))))</f>
        <v>0</v>
      </c>
    </row>
    <row r="19" spans="1:24" ht="19.899999999999999" customHeight="1" thickBot="1" x14ac:dyDescent="0.25">
      <c r="A19" s="744"/>
      <c r="B19" s="784"/>
      <c r="C19" s="786"/>
      <c r="D19" s="80" t="s">
        <v>53</v>
      </c>
      <c r="E19" s="84"/>
      <c r="F19" s="85"/>
      <c r="G19" s="177"/>
      <c r="H19" s="180"/>
      <c r="I19" s="91"/>
      <c r="J19" s="92"/>
      <c r="K19" s="92"/>
      <c r="L19" s="92"/>
      <c r="M19" s="92"/>
      <c r="N19" s="92"/>
      <c r="O19" s="92"/>
      <c r="P19" s="92"/>
      <c r="Q19" s="92"/>
      <c r="R19" s="92"/>
      <c r="S19" s="92"/>
      <c r="T19" s="93"/>
      <c r="U19" s="108" t="str">
        <f t="shared" si="0"/>
        <v/>
      </c>
      <c r="V19" s="759"/>
      <c r="W19" s="718"/>
      <c r="X19" s="718"/>
    </row>
    <row r="20" spans="1:24" ht="19.899999999999999" customHeight="1" x14ac:dyDescent="0.2">
      <c r="A20" s="744" t="str">
        <f>IF('Start - jaro'!E10="","","x")</f>
        <v/>
      </c>
      <c r="B20" s="787">
        <v>5</v>
      </c>
      <c r="C20" s="756" t="str">
        <f>IF('Start - jaro'!C10="","",'Start - jaro'!C10)</f>
        <v>Střížov   I</v>
      </c>
      <c r="D20" s="79" t="s">
        <v>52</v>
      </c>
      <c r="E20" s="82"/>
      <c r="F20" s="83"/>
      <c r="G20" s="173"/>
      <c r="H20" s="179"/>
      <c r="I20" s="88"/>
      <c r="J20" s="89"/>
      <c r="K20" s="89"/>
      <c r="L20" s="89"/>
      <c r="M20" s="89"/>
      <c r="N20" s="89"/>
      <c r="O20" s="89"/>
      <c r="P20" s="89"/>
      <c r="Q20" s="89"/>
      <c r="R20" s="89"/>
      <c r="S20" s="89"/>
      <c r="T20" s="90"/>
      <c r="U20" s="107" t="str">
        <f t="shared" si="0"/>
        <v/>
      </c>
      <c r="V20" s="758"/>
      <c r="W20" s="718">
        <f>IF(A20="x","x",IF(C20="","",IF(OR(X20="NP",X20="DNF"),X20,RANK(X20,X$12:X$309,1))))</f>
        <v>1</v>
      </c>
      <c r="X20" s="718">
        <f>IF(A20="x","x",IF(C20="","",IF(OR(AND(U20="NP",U21="NP"),AND(U20="DNF",U21="DNF")),U20,IF(AND(U20="NP",U21="DNF"),U20,IF(AND(U20="DNF",U21="NP"),U21,MIN(U20,U21))))))</f>
        <v>0</v>
      </c>
    </row>
    <row r="21" spans="1:24" ht="19.899999999999999" customHeight="1" thickBot="1" x14ac:dyDescent="0.25">
      <c r="A21" s="744"/>
      <c r="B21" s="784"/>
      <c r="C21" s="757"/>
      <c r="D21" s="80" t="s">
        <v>53</v>
      </c>
      <c r="E21" s="84"/>
      <c r="F21" s="85"/>
      <c r="G21" s="177"/>
      <c r="H21" s="180"/>
      <c r="I21" s="91"/>
      <c r="J21" s="92"/>
      <c r="K21" s="92"/>
      <c r="L21" s="92"/>
      <c r="M21" s="92"/>
      <c r="N21" s="92"/>
      <c r="O21" s="92"/>
      <c r="P21" s="92"/>
      <c r="Q21" s="92"/>
      <c r="R21" s="92"/>
      <c r="S21" s="92"/>
      <c r="T21" s="93"/>
      <c r="U21" s="108" t="str">
        <f t="shared" si="0"/>
        <v/>
      </c>
      <c r="V21" s="759"/>
      <c r="W21" s="718"/>
      <c r="X21" s="718"/>
    </row>
    <row r="22" spans="1:24" ht="19.899999999999999" customHeight="1" x14ac:dyDescent="0.2">
      <c r="A22" s="744" t="str">
        <f>IF('Start - jaro'!E11="","","x")</f>
        <v/>
      </c>
      <c r="B22" s="787">
        <v>6</v>
      </c>
      <c r="C22" s="788" t="str">
        <f>IF('Start - jaro'!C11="","",'Start - jaro'!C11)</f>
        <v>Nové Homole I</v>
      </c>
      <c r="D22" s="79" t="s">
        <v>52</v>
      </c>
      <c r="E22" s="82"/>
      <c r="F22" s="83"/>
      <c r="G22" s="173"/>
      <c r="H22" s="179"/>
      <c r="I22" s="88"/>
      <c r="J22" s="89"/>
      <c r="K22" s="89"/>
      <c r="L22" s="89"/>
      <c r="M22" s="89"/>
      <c r="N22" s="89"/>
      <c r="O22" s="89"/>
      <c r="P22" s="89"/>
      <c r="Q22" s="89"/>
      <c r="R22" s="89"/>
      <c r="S22" s="89"/>
      <c r="T22" s="90"/>
      <c r="U22" s="107" t="str">
        <f t="shared" si="0"/>
        <v/>
      </c>
      <c r="V22" s="758"/>
      <c r="W22" s="718">
        <f>IF(A22="x","x",IF(C22="","",IF(OR(X22="NP",X22="DNF"),X22,RANK(X22,X$12:X$309,1))))</f>
        <v>1</v>
      </c>
      <c r="X22" s="718">
        <f>IF(A22="x","x",IF(C22="","",IF(OR(AND(U22="NP",U23="NP"),AND(U22="DNF",U23="DNF")),U22,IF(AND(U22="NP",U23="DNF"),U22,IF(AND(U22="DNF",U23="NP"),U23,MIN(U22,U23))))))</f>
        <v>0</v>
      </c>
    </row>
    <row r="23" spans="1:24" ht="19.899999999999999" customHeight="1" thickBot="1" x14ac:dyDescent="0.25">
      <c r="A23" s="744"/>
      <c r="B23" s="784"/>
      <c r="C23" s="786"/>
      <c r="D23" s="80" t="s">
        <v>53</v>
      </c>
      <c r="E23" s="84"/>
      <c r="F23" s="85"/>
      <c r="G23" s="177"/>
      <c r="H23" s="180"/>
      <c r="I23" s="91"/>
      <c r="J23" s="92"/>
      <c r="K23" s="92"/>
      <c r="L23" s="92"/>
      <c r="M23" s="92"/>
      <c r="N23" s="92"/>
      <c r="O23" s="92"/>
      <c r="P23" s="92"/>
      <c r="Q23" s="92"/>
      <c r="R23" s="92"/>
      <c r="S23" s="92"/>
      <c r="T23" s="93"/>
      <c r="U23" s="108" t="str">
        <f t="shared" si="0"/>
        <v/>
      </c>
      <c r="V23" s="759"/>
      <c r="W23" s="718"/>
      <c r="X23" s="718"/>
    </row>
    <row r="24" spans="1:24" ht="19.899999999999999" customHeight="1" x14ac:dyDescent="0.2">
      <c r="A24" s="744" t="str">
        <f>IF('Start - jaro'!E12="","","x")</f>
        <v/>
      </c>
      <c r="B24" s="787">
        <v>7</v>
      </c>
      <c r="C24" s="756" t="str">
        <f>IF('Start - jaro'!C12="","",'Start - jaro'!C12)</f>
        <v>Doubravice</v>
      </c>
      <c r="D24" s="79" t="s">
        <v>52</v>
      </c>
      <c r="E24" s="82"/>
      <c r="F24" s="83"/>
      <c r="G24" s="173"/>
      <c r="H24" s="179"/>
      <c r="I24" s="88"/>
      <c r="J24" s="89"/>
      <c r="K24" s="89"/>
      <c r="L24" s="89"/>
      <c r="M24" s="89"/>
      <c r="N24" s="89"/>
      <c r="O24" s="89"/>
      <c r="P24" s="89"/>
      <c r="Q24" s="89"/>
      <c r="R24" s="89"/>
      <c r="S24" s="89"/>
      <c r="T24" s="90"/>
      <c r="U24" s="107" t="str">
        <f t="shared" si="0"/>
        <v/>
      </c>
      <c r="V24" s="758"/>
      <c r="W24" s="718">
        <f>IF(A24="x","x",IF(C24="","",IF(OR(X24="NP",X24="DNF"),X24,RANK(X24,X$12:X$309,1))))</f>
        <v>1</v>
      </c>
      <c r="X24" s="718">
        <f>IF(A24="x","x",IF(C24="","",IF(OR(AND(U24="NP",U25="NP"),AND(U24="DNF",U25="DNF")),U24,IF(AND(U24="NP",U25="DNF"),U24,IF(AND(U24="DNF",U25="NP"),U25,MIN(U24,U25))))))</f>
        <v>0</v>
      </c>
    </row>
    <row r="25" spans="1:24" ht="19.899999999999999" customHeight="1" thickBot="1" x14ac:dyDescent="0.25">
      <c r="A25" s="744"/>
      <c r="B25" s="784"/>
      <c r="C25" s="757"/>
      <c r="D25" s="80" t="s">
        <v>53</v>
      </c>
      <c r="E25" s="84"/>
      <c r="F25" s="85"/>
      <c r="G25" s="177"/>
      <c r="H25" s="180"/>
      <c r="I25" s="91"/>
      <c r="J25" s="92"/>
      <c r="K25" s="92"/>
      <c r="L25" s="92"/>
      <c r="M25" s="92"/>
      <c r="N25" s="92"/>
      <c r="O25" s="92"/>
      <c r="P25" s="92"/>
      <c r="Q25" s="92"/>
      <c r="R25" s="92"/>
      <c r="S25" s="92"/>
      <c r="T25" s="93"/>
      <c r="U25" s="108" t="str">
        <f t="shared" si="0"/>
        <v/>
      </c>
      <c r="V25" s="759"/>
      <c r="W25" s="718"/>
      <c r="X25" s="718"/>
    </row>
    <row r="26" spans="1:24" ht="19.899999999999999" customHeight="1" x14ac:dyDescent="0.2">
      <c r="A26" s="744" t="str">
        <f>IF('Start - jaro'!E13="","","x")</f>
        <v/>
      </c>
      <c r="B26" s="787">
        <v>8</v>
      </c>
      <c r="C26" s="788" t="str">
        <f>IF('Start - jaro'!C13="","",'Start - jaro'!C13)</f>
        <v>Svatý Jan nad Malší</v>
      </c>
      <c r="D26" s="79" t="s">
        <v>52</v>
      </c>
      <c r="E26" s="82"/>
      <c r="F26" s="83"/>
      <c r="G26" s="173"/>
      <c r="H26" s="179"/>
      <c r="I26" s="88"/>
      <c r="J26" s="89"/>
      <c r="K26" s="89"/>
      <c r="L26" s="89"/>
      <c r="M26" s="89"/>
      <c r="N26" s="89"/>
      <c r="O26" s="89"/>
      <c r="P26" s="89"/>
      <c r="Q26" s="89"/>
      <c r="R26" s="89"/>
      <c r="S26" s="89"/>
      <c r="T26" s="90"/>
      <c r="U26" s="107" t="str">
        <f t="shared" si="0"/>
        <v/>
      </c>
      <c r="V26" s="758"/>
      <c r="W26" s="718">
        <f>IF(A26="x","x",IF(C26="","",IF(OR(X26="NP",X26="DNF"),X26,RANK(X26,X$12:X$309,1))))</f>
        <v>1</v>
      </c>
      <c r="X26" s="718">
        <f>IF(A26="x","x",IF(C26="","",IF(OR(AND(U26="NP",U27="NP"),AND(U26="DNF",U27="DNF")),U26,IF(AND(U26="NP",U27="DNF"),U26,IF(AND(U26="DNF",U27="NP"),U27,MIN(U26,U27))))))</f>
        <v>0</v>
      </c>
    </row>
    <row r="27" spans="1:24" ht="19.899999999999999" customHeight="1" thickBot="1" x14ac:dyDescent="0.25">
      <c r="A27" s="744"/>
      <c r="B27" s="784"/>
      <c r="C27" s="786"/>
      <c r="D27" s="80" t="s">
        <v>53</v>
      </c>
      <c r="E27" s="84"/>
      <c r="F27" s="85"/>
      <c r="G27" s="177"/>
      <c r="H27" s="180"/>
      <c r="I27" s="91"/>
      <c r="J27" s="92"/>
      <c r="K27" s="92"/>
      <c r="L27" s="92"/>
      <c r="M27" s="92"/>
      <c r="N27" s="92"/>
      <c r="O27" s="92"/>
      <c r="P27" s="92"/>
      <c r="Q27" s="92"/>
      <c r="R27" s="92"/>
      <c r="S27" s="92"/>
      <c r="T27" s="93"/>
      <c r="U27" s="108" t="str">
        <f t="shared" si="0"/>
        <v/>
      </c>
      <c r="V27" s="759"/>
      <c r="W27" s="718"/>
      <c r="X27" s="718"/>
    </row>
    <row r="28" spans="1:24" ht="19.899999999999999" customHeight="1" x14ac:dyDescent="0.2">
      <c r="A28" s="744" t="str">
        <f>IF('Start - jaro'!E14="","","x")</f>
        <v/>
      </c>
      <c r="B28" s="787">
        <v>9</v>
      </c>
      <c r="C28" s="756" t="str">
        <f>IF('Start - jaro'!C14="","",'Start - jaro'!C14)</f>
        <v>Nové Homole   III</v>
      </c>
      <c r="D28" s="79" t="s">
        <v>52</v>
      </c>
      <c r="E28" s="82"/>
      <c r="F28" s="83"/>
      <c r="G28" s="173"/>
      <c r="H28" s="179"/>
      <c r="I28" s="88"/>
      <c r="J28" s="89"/>
      <c r="K28" s="89"/>
      <c r="L28" s="89"/>
      <c r="M28" s="89"/>
      <c r="N28" s="89"/>
      <c r="O28" s="89"/>
      <c r="P28" s="89"/>
      <c r="Q28" s="89"/>
      <c r="R28" s="89"/>
      <c r="S28" s="89"/>
      <c r="T28" s="90"/>
      <c r="U28" s="107" t="str">
        <f t="shared" si="0"/>
        <v/>
      </c>
      <c r="V28" s="758"/>
      <c r="W28" s="718">
        <f>IF(A28="x","x",IF(C28="","",IF(OR(X28="NP",X28="DNF"),X28,RANK(X28,X$12:X$309,1))))</f>
        <v>1</v>
      </c>
      <c r="X28" s="718">
        <f>IF(A28="x","x",IF(C28="","",IF(OR(AND(U28="NP",U29="NP"),AND(U28="DNF",U29="DNF")),U28,IF(AND(U28="NP",U29="DNF"),U28,IF(AND(U28="DNF",U29="NP"),U29,MIN(U28,U29))))))</f>
        <v>0</v>
      </c>
    </row>
    <row r="29" spans="1:24" ht="19.899999999999999" customHeight="1" thickBot="1" x14ac:dyDescent="0.25">
      <c r="A29" s="744"/>
      <c r="B29" s="784"/>
      <c r="C29" s="757"/>
      <c r="D29" s="80" t="s">
        <v>53</v>
      </c>
      <c r="E29" s="84"/>
      <c r="F29" s="85"/>
      <c r="G29" s="177"/>
      <c r="H29" s="180"/>
      <c r="I29" s="91"/>
      <c r="J29" s="92"/>
      <c r="K29" s="92"/>
      <c r="L29" s="92"/>
      <c r="M29" s="92"/>
      <c r="N29" s="92"/>
      <c r="O29" s="92"/>
      <c r="P29" s="92"/>
      <c r="Q29" s="92"/>
      <c r="R29" s="92"/>
      <c r="S29" s="92"/>
      <c r="T29" s="93"/>
      <c r="U29" s="108" t="str">
        <f t="shared" si="0"/>
        <v/>
      </c>
      <c r="V29" s="759"/>
      <c r="W29" s="718"/>
      <c r="X29" s="718"/>
    </row>
    <row r="30" spans="1:24" ht="19.899999999999999" customHeight="1" x14ac:dyDescent="0.2">
      <c r="A30" s="744" t="str">
        <f>IF('Start - jaro'!E15="","","x")</f>
        <v/>
      </c>
      <c r="B30" s="783">
        <v>10</v>
      </c>
      <c r="C30" s="788" t="str">
        <f>IF('Start - jaro'!C15="","",'Start - jaro'!C15)</f>
        <v>Strážkovice   II</v>
      </c>
      <c r="D30" s="81" t="s">
        <v>52</v>
      </c>
      <c r="E30" s="86"/>
      <c r="F30" s="87"/>
      <c r="G30" s="178"/>
      <c r="H30" s="179"/>
      <c r="I30" s="94"/>
      <c r="J30" s="95"/>
      <c r="K30" s="95"/>
      <c r="L30" s="95"/>
      <c r="M30" s="95"/>
      <c r="N30" s="95"/>
      <c r="O30" s="95"/>
      <c r="P30" s="95"/>
      <c r="Q30" s="95"/>
      <c r="R30" s="95"/>
      <c r="S30" s="95"/>
      <c r="T30" s="96"/>
      <c r="U30" s="107" t="str">
        <f t="shared" si="0"/>
        <v/>
      </c>
      <c r="V30" s="758"/>
      <c r="W30" s="718">
        <f>IF(A30="x","x",IF(C30="","",IF(OR(X30="NP",X30="DNF"),X30,RANK(X30,X$12:X$309,1))))</f>
        <v>1</v>
      </c>
      <c r="X30" s="718">
        <f>IF(A30="x","x",IF(C30="","",IF(OR(AND(U30="NP",U31="NP"),AND(U30="DNF",U31="DNF")),U30,IF(AND(U30="NP",U31="DNF"),U30,IF(AND(U30="DNF",U31="NP"),U31,MIN(U30,U31))))))</f>
        <v>0</v>
      </c>
    </row>
    <row r="31" spans="1:24" ht="19.899999999999999" customHeight="1" thickBot="1" x14ac:dyDescent="0.25">
      <c r="A31" s="744"/>
      <c r="B31" s="784"/>
      <c r="C31" s="786"/>
      <c r="D31" s="80" t="s">
        <v>53</v>
      </c>
      <c r="E31" s="84"/>
      <c r="F31" s="85"/>
      <c r="G31" s="177"/>
      <c r="H31" s="180"/>
      <c r="I31" s="91"/>
      <c r="J31" s="92"/>
      <c r="K31" s="92"/>
      <c r="L31" s="92"/>
      <c r="M31" s="92"/>
      <c r="N31" s="92"/>
      <c r="O31" s="92"/>
      <c r="P31" s="92"/>
      <c r="Q31" s="92"/>
      <c r="R31" s="92"/>
      <c r="S31" s="92"/>
      <c r="T31" s="93"/>
      <c r="U31" s="108" t="str">
        <f t="shared" si="0"/>
        <v/>
      </c>
      <c r="V31" s="759"/>
      <c r="W31" s="718"/>
      <c r="X31" s="718"/>
    </row>
    <row r="32" spans="1:24" ht="15" customHeight="1" x14ac:dyDescent="0.2">
      <c r="B32" s="745" t="s">
        <v>32</v>
      </c>
      <c r="C32" s="746"/>
      <c r="D32" s="746"/>
      <c r="E32" s="746"/>
      <c r="F32" s="746"/>
      <c r="G32" s="746"/>
      <c r="H32" s="746"/>
      <c r="I32" s="746"/>
      <c r="J32" s="746"/>
      <c r="K32" s="746"/>
      <c r="L32" s="746"/>
      <c r="M32" s="746"/>
      <c r="N32" s="746"/>
      <c r="O32" s="746"/>
      <c r="P32" s="749"/>
      <c r="Q32" s="749"/>
      <c r="R32" s="749"/>
      <c r="S32" s="749"/>
      <c r="T32" s="749"/>
      <c r="U32" s="749"/>
      <c r="V32" s="750"/>
    </row>
    <row r="33" spans="1:24" ht="15" customHeight="1" x14ac:dyDescent="0.2">
      <c r="B33" s="747"/>
      <c r="C33" s="748"/>
      <c r="D33" s="748"/>
      <c r="E33" s="748"/>
      <c r="F33" s="748"/>
      <c r="G33" s="748"/>
      <c r="H33" s="748"/>
      <c r="I33" s="748"/>
      <c r="J33" s="748"/>
      <c r="K33" s="748"/>
      <c r="L33" s="748"/>
      <c r="M33" s="748"/>
      <c r="N33" s="748"/>
      <c r="O33" s="748"/>
      <c r="P33" s="751"/>
      <c r="Q33" s="751"/>
      <c r="R33" s="751"/>
      <c r="S33" s="751"/>
      <c r="T33" s="751"/>
      <c r="U33" s="751"/>
      <c r="V33" s="752"/>
    </row>
    <row r="34" spans="1:24" ht="15" customHeight="1" x14ac:dyDescent="0.2">
      <c r="B34" s="747"/>
      <c r="C34" s="748"/>
      <c r="D34" s="748"/>
      <c r="E34" s="748"/>
      <c r="F34" s="748"/>
      <c r="G34" s="748"/>
      <c r="H34" s="748"/>
      <c r="I34" s="748"/>
      <c r="J34" s="748"/>
      <c r="K34" s="748"/>
      <c r="L34" s="748"/>
      <c r="M34" s="748"/>
      <c r="N34" s="748"/>
      <c r="O34" s="748"/>
      <c r="P34" s="751"/>
      <c r="Q34" s="751"/>
      <c r="R34" s="751"/>
      <c r="S34" s="751"/>
      <c r="T34" s="751"/>
      <c r="U34" s="751"/>
      <c r="V34" s="752"/>
    </row>
    <row r="35" spans="1:24" ht="19.899999999999999" customHeight="1" thickBot="1" x14ac:dyDescent="0.25">
      <c r="B35" s="753" t="s">
        <v>55</v>
      </c>
      <c r="C35" s="754"/>
      <c r="D35" s="754"/>
      <c r="E35" s="754"/>
      <c r="F35" s="754"/>
      <c r="G35" s="754"/>
      <c r="H35" s="754"/>
      <c r="I35" s="754"/>
      <c r="J35" s="754"/>
      <c r="K35" s="754"/>
      <c r="L35" s="754"/>
      <c r="M35" s="754"/>
      <c r="N35" s="754"/>
      <c r="O35" s="755"/>
      <c r="P35" s="751"/>
      <c r="Q35" s="751"/>
      <c r="R35" s="751"/>
      <c r="S35" s="751"/>
      <c r="T35" s="751"/>
      <c r="U35" s="751"/>
      <c r="V35" s="752"/>
    </row>
    <row r="36" spans="1:24" ht="15" customHeight="1" x14ac:dyDescent="0.2">
      <c r="B36" s="729" t="s">
        <v>26</v>
      </c>
      <c r="C36" s="730"/>
      <c r="D36" s="731"/>
      <c r="E36" s="735" t="s">
        <v>33</v>
      </c>
      <c r="F36" s="736"/>
      <c r="G36" s="736"/>
      <c r="H36" s="737"/>
      <c r="I36" s="741" t="s">
        <v>34</v>
      </c>
      <c r="J36" s="742"/>
      <c r="K36" s="742"/>
      <c r="L36" s="742"/>
      <c r="M36" s="742"/>
      <c r="N36" s="742"/>
      <c r="O36" s="742"/>
      <c r="P36" s="742"/>
      <c r="Q36" s="742"/>
      <c r="R36" s="742"/>
      <c r="S36" s="742"/>
      <c r="T36" s="743"/>
      <c r="U36" s="773" t="s">
        <v>35</v>
      </c>
      <c r="V36" s="774"/>
    </row>
    <row r="37" spans="1:24" ht="15" customHeight="1" x14ac:dyDescent="0.2">
      <c r="B37" s="732"/>
      <c r="C37" s="733"/>
      <c r="D37" s="734"/>
      <c r="E37" s="738"/>
      <c r="F37" s="739"/>
      <c r="G37" s="739"/>
      <c r="H37" s="740"/>
      <c r="I37" s="775" t="s">
        <v>36</v>
      </c>
      <c r="J37" s="721" t="s">
        <v>37</v>
      </c>
      <c r="K37" s="721" t="s">
        <v>38</v>
      </c>
      <c r="L37" s="721" t="s">
        <v>151</v>
      </c>
      <c r="M37" s="721" t="s">
        <v>153</v>
      </c>
      <c r="N37" s="721" t="s">
        <v>152</v>
      </c>
      <c r="O37" s="721" t="s">
        <v>39</v>
      </c>
      <c r="P37" s="721" t="s">
        <v>40</v>
      </c>
      <c r="Q37" s="721" t="s">
        <v>41</v>
      </c>
      <c r="R37" s="721" t="s">
        <v>42</v>
      </c>
      <c r="S37" s="721" t="s">
        <v>154</v>
      </c>
      <c r="T37" s="723" t="s">
        <v>89</v>
      </c>
      <c r="U37" s="760"/>
      <c r="V37" s="719"/>
    </row>
    <row r="38" spans="1:24" ht="15" customHeight="1" x14ac:dyDescent="0.2">
      <c r="B38" s="732"/>
      <c r="C38" s="733"/>
      <c r="D38" s="734"/>
      <c r="E38" s="738"/>
      <c r="F38" s="739"/>
      <c r="G38" s="739"/>
      <c r="H38" s="740"/>
      <c r="I38" s="775"/>
      <c r="J38" s="721"/>
      <c r="K38" s="721"/>
      <c r="L38" s="721"/>
      <c r="M38" s="721"/>
      <c r="N38" s="721"/>
      <c r="O38" s="721"/>
      <c r="P38" s="721"/>
      <c r="Q38" s="721"/>
      <c r="R38" s="721"/>
      <c r="S38" s="721"/>
      <c r="T38" s="723"/>
      <c r="U38" s="725" t="s">
        <v>43</v>
      </c>
      <c r="V38" s="727" t="s">
        <v>44</v>
      </c>
    </row>
    <row r="39" spans="1:24" ht="15" customHeight="1" x14ac:dyDescent="0.2">
      <c r="B39" s="777" t="str">
        <f>"KATEGORIE: "&amp;'Start - podzim'!$N$2</f>
        <v>KATEGORIE: STARŠÍ</v>
      </c>
      <c r="C39" s="778"/>
      <c r="D39" s="779"/>
      <c r="E39" s="725" t="s">
        <v>45</v>
      </c>
      <c r="F39" s="721" t="s">
        <v>46</v>
      </c>
      <c r="G39" s="721" t="s">
        <v>47</v>
      </c>
      <c r="H39" s="727" t="s">
        <v>48</v>
      </c>
      <c r="I39" s="775"/>
      <c r="J39" s="721"/>
      <c r="K39" s="721"/>
      <c r="L39" s="721"/>
      <c r="M39" s="721"/>
      <c r="N39" s="721"/>
      <c r="O39" s="721"/>
      <c r="P39" s="721"/>
      <c r="Q39" s="721"/>
      <c r="R39" s="721"/>
      <c r="S39" s="721"/>
      <c r="T39" s="723"/>
      <c r="U39" s="725"/>
      <c r="V39" s="727"/>
    </row>
    <row r="40" spans="1:24" ht="15" customHeight="1" x14ac:dyDescent="0.2">
      <c r="B40" s="780"/>
      <c r="C40" s="781"/>
      <c r="D40" s="782"/>
      <c r="E40" s="725"/>
      <c r="F40" s="721"/>
      <c r="G40" s="721"/>
      <c r="H40" s="727"/>
      <c r="I40" s="775"/>
      <c r="J40" s="721"/>
      <c r="K40" s="721"/>
      <c r="L40" s="721"/>
      <c r="M40" s="721"/>
      <c r="N40" s="721"/>
      <c r="O40" s="721"/>
      <c r="P40" s="721"/>
      <c r="Q40" s="721"/>
      <c r="R40" s="721"/>
      <c r="S40" s="721"/>
      <c r="T40" s="723"/>
      <c r="U40" s="725"/>
      <c r="V40" s="727"/>
    </row>
    <row r="41" spans="1:24" ht="16.899999999999999" customHeight="1" x14ac:dyDescent="0.2">
      <c r="B41" s="760" t="s">
        <v>49</v>
      </c>
      <c r="C41" s="762" t="s">
        <v>50</v>
      </c>
      <c r="D41" s="719" t="s">
        <v>51</v>
      </c>
      <c r="E41" s="725"/>
      <c r="F41" s="721"/>
      <c r="G41" s="721"/>
      <c r="H41" s="727"/>
      <c r="I41" s="775"/>
      <c r="J41" s="721"/>
      <c r="K41" s="721"/>
      <c r="L41" s="721"/>
      <c r="M41" s="721"/>
      <c r="N41" s="721"/>
      <c r="O41" s="721"/>
      <c r="P41" s="721"/>
      <c r="Q41" s="721"/>
      <c r="R41" s="721"/>
      <c r="S41" s="721"/>
      <c r="T41" s="723"/>
      <c r="U41" s="725"/>
      <c r="V41" s="727"/>
    </row>
    <row r="42" spans="1:24" ht="16.899999999999999" customHeight="1" thickBot="1" x14ac:dyDescent="0.25">
      <c r="B42" s="761"/>
      <c r="C42" s="763"/>
      <c r="D42" s="720"/>
      <c r="E42" s="726"/>
      <c r="F42" s="722"/>
      <c r="G42" s="722"/>
      <c r="H42" s="728"/>
      <c r="I42" s="776"/>
      <c r="J42" s="722"/>
      <c r="K42" s="722"/>
      <c r="L42" s="722"/>
      <c r="M42" s="722"/>
      <c r="N42" s="722"/>
      <c r="O42" s="722"/>
      <c r="P42" s="722"/>
      <c r="Q42" s="722"/>
      <c r="R42" s="722"/>
      <c r="S42" s="722"/>
      <c r="T42" s="724"/>
      <c r="U42" s="726"/>
      <c r="V42" s="728"/>
    </row>
    <row r="43" spans="1:24" ht="19.899999999999999" customHeight="1" x14ac:dyDescent="0.2">
      <c r="A43" s="744" t="str">
        <f>IF('Start - jaro'!E16="","","x")</f>
        <v/>
      </c>
      <c r="B43" s="787">
        <v>11</v>
      </c>
      <c r="C43" s="788" t="str">
        <f>IF('Start - jaro'!C16="","",'Start - jaro'!C16)</f>
        <v>Nové Homole II</v>
      </c>
      <c r="D43" s="79" t="s">
        <v>52</v>
      </c>
      <c r="E43" s="82"/>
      <c r="F43" s="83"/>
      <c r="G43" s="173"/>
      <c r="H43" s="179"/>
      <c r="I43" s="88"/>
      <c r="J43" s="89"/>
      <c r="K43" s="89"/>
      <c r="L43" s="89"/>
      <c r="M43" s="89"/>
      <c r="N43" s="89"/>
      <c r="O43" s="89"/>
      <c r="P43" s="89"/>
      <c r="Q43" s="89"/>
      <c r="R43" s="89"/>
      <c r="S43" s="89"/>
      <c r="T43" s="90"/>
      <c r="U43" s="107" t="str">
        <f t="shared" ref="U43:U62" si="1">IF(H43="","",IF(H43="NP","NP",IF(H43="DNF","DNF",SUM(I43:T43)+H43)))</f>
        <v/>
      </c>
      <c r="V43" s="758"/>
      <c r="W43" s="718">
        <f>IF(A43="x","x",IF(C43="","",IF(OR(X43="NP",X43="DNF"),X43,RANK(X43,X$12:X$309,1))))</f>
        <v>1</v>
      </c>
      <c r="X43" s="718">
        <f>IF(A43="x","x",IF(C43="","",IF(OR(AND(U43="NP",U44="NP"),AND(U43="DNF",U44="DNF")),U43,IF(AND(U43="NP",U44="DNF"),U43,IF(AND(U43="DNF",U44="NP"),U44,MIN(U43,U44))))))</f>
        <v>0</v>
      </c>
    </row>
    <row r="44" spans="1:24" ht="19.899999999999999" customHeight="1" thickBot="1" x14ac:dyDescent="0.25">
      <c r="A44" s="744"/>
      <c r="B44" s="784"/>
      <c r="C44" s="786"/>
      <c r="D44" s="80" t="s">
        <v>53</v>
      </c>
      <c r="E44" s="84"/>
      <c r="F44" s="85"/>
      <c r="G44" s="177"/>
      <c r="H44" s="180"/>
      <c r="I44" s="91"/>
      <c r="J44" s="92"/>
      <c r="K44" s="92"/>
      <c r="L44" s="92"/>
      <c r="M44" s="92"/>
      <c r="N44" s="92"/>
      <c r="O44" s="92"/>
      <c r="P44" s="92"/>
      <c r="Q44" s="92"/>
      <c r="R44" s="92"/>
      <c r="S44" s="92"/>
      <c r="T44" s="93"/>
      <c r="U44" s="108" t="str">
        <f t="shared" si="1"/>
        <v/>
      </c>
      <c r="V44" s="759"/>
      <c r="W44" s="718"/>
      <c r="X44" s="718"/>
    </row>
    <row r="45" spans="1:24" ht="19.899999999999999" customHeight="1" x14ac:dyDescent="0.2">
      <c r="A45" s="744" t="str">
        <f>IF('Start - jaro'!E17="","","x")</f>
        <v/>
      </c>
      <c r="B45" s="787">
        <v>12</v>
      </c>
      <c r="C45" s="788" t="str">
        <f>IF('Start - jaro'!C17="","",'Start - jaro'!C17)</f>
        <v/>
      </c>
      <c r="D45" s="79" t="s">
        <v>52</v>
      </c>
      <c r="E45" s="82"/>
      <c r="F45" s="83"/>
      <c r="G45" s="173"/>
      <c r="H45" s="179" t="str">
        <f>IF($C45="","",IF(OR($E45="DNF",$F45="DNF",$G45="DNF"),"DNF",IF(OR($E45="NP",$F45="NP",$G45="NP"),"NP",IF(ISERROR(MEDIAN($E45:$G45)),"DNF",IF(COUNT($E45:$G45)&lt;3,MAX($E45:$G45),MEDIAN($E45:$G45))))))</f>
        <v/>
      </c>
      <c r="I45" s="88"/>
      <c r="J45" s="89"/>
      <c r="K45" s="89"/>
      <c r="L45" s="89"/>
      <c r="M45" s="89"/>
      <c r="N45" s="89"/>
      <c r="O45" s="89"/>
      <c r="P45" s="89"/>
      <c r="Q45" s="89"/>
      <c r="R45" s="89"/>
      <c r="S45" s="89"/>
      <c r="T45" s="90"/>
      <c r="U45" s="107" t="str">
        <f t="shared" si="1"/>
        <v/>
      </c>
      <c r="V45" s="758" t="str">
        <f>IF(C45="x","x",IF(C45="","",IF(OR(W45="NP",W45="DNF"),IF(W45="NP",MAX(W$12:W$309)+COUNTIF((W$12:W$309),MAX(W$12:W$309)),MAX(W$12:W$309)+COUNTIF((W$12:W$309),MAX(W$12:W$309))+COUNTIF((W$12:W$309),"NP")),W45)))</f>
        <v/>
      </c>
      <c r="W45" s="718" t="str">
        <f>IF(A45="x","x",IF(C45="","",IF(OR(X45="NP",X45="DNF"),X45,RANK(X45,X$12:X$309,1))))</f>
        <v/>
      </c>
      <c r="X45" s="718" t="str">
        <f>IF(A45="x","x",IF(C45="","",IF(OR(AND(U45="NP",U46="NP"),AND(U45="DNF",U46="DNF")),U45,IF(AND(U45="NP",U46="DNF"),U45,IF(AND(U45="DNF",U46="NP"),U46,MIN(U45,U46))))))</f>
        <v/>
      </c>
    </row>
    <row r="46" spans="1:24" ht="19.899999999999999" customHeight="1" thickBot="1" x14ac:dyDescent="0.25">
      <c r="A46" s="744"/>
      <c r="B46" s="784"/>
      <c r="C46" s="786"/>
      <c r="D46" s="80" t="s">
        <v>53</v>
      </c>
      <c r="E46" s="84"/>
      <c r="F46" s="85"/>
      <c r="G46" s="177"/>
      <c r="H46" s="180" t="str">
        <f>IF($C45="","",IF(OR($E46="DNF",$F46="DNF",$G46="DNF"),"DNF",IF(OR($E46="NP",$F46="NP",$G46="NP"),"NP",IF(ISERROR(MEDIAN($E46:$G46)),"DNF",IF(COUNT($E46:$G46)&lt;3,MAX($E46:$G46),MEDIAN($E46:$G46))))))</f>
        <v/>
      </c>
      <c r="I46" s="91"/>
      <c r="J46" s="92"/>
      <c r="K46" s="92"/>
      <c r="L46" s="92"/>
      <c r="M46" s="92"/>
      <c r="N46" s="92"/>
      <c r="O46" s="92"/>
      <c r="P46" s="92"/>
      <c r="Q46" s="92"/>
      <c r="R46" s="92"/>
      <c r="S46" s="92"/>
      <c r="T46" s="93"/>
      <c r="U46" s="108" t="str">
        <f t="shared" si="1"/>
        <v/>
      </c>
      <c r="V46" s="759"/>
      <c r="W46" s="718"/>
      <c r="X46" s="718"/>
    </row>
    <row r="47" spans="1:24" ht="19.899999999999999" customHeight="1" x14ac:dyDescent="0.2">
      <c r="A47" s="744" t="str">
        <f>IF('Start - jaro'!E18="","","x")</f>
        <v/>
      </c>
      <c r="B47" s="787">
        <v>13</v>
      </c>
      <c r="C47" s="788" t="str">
        <f>IF('Start - jaro'!C18="","",'Start - jaro'!C18)</f>
        <v/>
      </c>
      <c r="D47" s="79" t="s">
        <v>52</v>
      </c>
      <c r="E47" s="82"/>
      <c r="F47" s="83"/>
      <c r="G47" s="173"/>
      <c r="H47" s="179" t="str">
        <f>IF($C47="","",IF(OR($E47="DNF",$F47="DNF",$G47="DNF"),"DNF",IF(OR($E47="NP",$F47="NP",$G47="NP"),"NP",IF(ISERROR(MEDIAN($E47:$G47)),"DNF",IF(COUNT($E47:$G47)&lt;3,MAX($E47:$G47),MEDIAN($E47:$G47))))))</f>
        <v/>
      </c>
      <c r="I47" s="88"/>
      <c r="J47" s="89"/>
      <c r="K47" s="89"/>
      <c r="L47" s="89"/>
      <c r="M47" s="89"/>
      <c r="N47" s="89"/>
      <c r="O47" s="89"/>
      <c r="P47" s="89"/>
      <c r="Q47" s="89"/>
      <c r="R47" s="89"/>
      <c r="S47" s="89"/>
      <c r="T47" s="90"/>
      <c r="U47" s="107" t="str">
        <f t="shared" si="1"/>
        <v/>
      </c>
      <c r="V47" s="758" t="str">
        <f>IF(C47="x","x",IF(C47="","",IF(OR(W47="NP",W47="DNF"),IF(W47="NP",MAX(W$12:W$309)+COUNTIF((W$12:W$309),MAX(W$12:W$309)),MAX(W$12:W$309)+COUNTIF((W$12:W$309),MAX(W$12:W$309))+COUNTIF((W$12:W$309),"NP")),W47)))</f>
        <v/>
      </c>
      <c r="W47" s="718" t="str">
        <f>IF(A47="x","x",IF(C47="","",IF(OR(X47="NP",X47="DNF"),X47,RANK(X47,X$12:X$309,1))))</f>
        <v/>
      </c>
      <c r="X47" s="718" t="str">
        <f>IF(A47="x","x",IF(C47="","",IF(OR(AND(U47="NP",U48="NP"),AND(U47="DNF",U48="DNF")),U47,IF(AND(U47="NP",U48="DNF"),U47,IF(AND(U47="DNF",U48="NP"),U48,MIN(U47,U48))))))</f>
        <v/>
      </c>
    </row>
    <row r="48" spans="1:24" ht="19.899999999999999" customHeight="1" thickBot="1" x14ac:dyDescent="0.25">
      <c r="A48" s="744"/>
      <c r="B48" s="784"/>
      <c r="C48" s="786"/>
      <c r="D48" s="80" t="s">
        <v>53</v>
      </c>
      <c r="E48" s="84"/>
      <c r="F48" s="85"/>
      <c r="G48" s="177"/>
      <c r="H48" s="180" t="str">
        <f>IF($C47="","",IF(OR($E48="DNF",$F48="DNF",$G48="DNF"),"DNF",IF(OR($E48="NP",$F48="NP",$G48="NP"),"NP",IF(ISERROR(MEDIAN($E48:$G48)),"DNF",IF(COUNT($E48:$G48)&lt;3,MAX($E48:$G48),MEDIAN($E48:$G48))))))</f>
        <v/>
      </c>
      <c r="I48" s="91"/>
      <c r="J48" s="92"/>
      <c r="K48" s="92"/>
      <c r="L48" s="92"/>
      <c r="M48" s="92"/>
      <c r="N48" s="92"/>
      <c r="O48" s="92"/>
      <c r="P48" s="92"/>
      <c r="Q48" s="92"/>
      <c r="R48" s="92"/>
      <c r="S48" s="92"/>
      <c r="T48" s="93"/>
      <c r="U48" s="108" t="str">
        <f t="shared" si="1"/>
        <v/>
      </c>
      <c r="V48" s="759"/>
      <c r="W48" s="718"/>
      <c r="X48" s="718"/>
    </row>
    <row r="49" spans="1:24" ht="19.899999999999999" customHeight="1" x14ac:dyDescent="0.2">
      <c r="A49" s="744" t="str">
        <f>IF('Start - jaro'!E19="","","x")</f>
        <v/>
      </c>
      <c r="B49" s="787">
        <v>14</v>
      </c>
      <c r="C49" s="788" t="str">
        <f>IF('Start - jaro'!C19="","",'Start - jaro'!C19)</f>
        <v/>
      </c>
      <c r="D49" s="79" t="s">
        <v>52</v>
      </c>
      <c r="E49" s="82"/>
      <c r="F49" s="83"/>
      <c r="G49" s="173"/>
      <c r="H49" s="179" t="str">
        <f>IF($C49="","",IF(OR($E49="DNF",$F49="DNF",$G49="DNF"),"DNF",IF(OR($E49="NP",$F49="NP",$G49="NP"),"NP",IF(ISERROR(MEDIAN($E49:$G49)),"DNF",IF(COUNT($E49:$G49)&lt;3,MAX($E49:$G49),MEDIAN($E49:$G49))))))</f>
        <v/>
      </c>
      <c r="I49" s="88"/>
      <c r="J49" s="89"/>
      <c r="K49" s="89"/>
      <c r="L49" s="89"/>
      <c r="M49" s="89"/>
      <c r="N49" s="89"/>
      <c r="O49" s="89"/>
      <c r="P49" s="89"/>
      <c r="Q49" s="89"/>
      <c r="R49" s="89"/>
      <c r="S49" s="89"/>
      <c r="T49" s="90"/>
      <c r="U49" s="107" t="str">
        <f t="shared" si="1"/>
        <v/>
      </c>
      <c r="V49" s="758" t="str">
        <f>IF(C49="x","x",IF(C49="","",IF(OR(W49="NP",W49="DNF"),IF(W49="NP",MAX(W$12:W$309)+COUNTIF((W$12:W$309),MAX(W$12:W$309)),MAX(W$12:W$309)+COUNTIF((W$12:W$309),MAX(W$12:W$309))+COUNTIF((W$12:W$309),"NP")),W49)))</f>
        <v/>
      </c>
      <c r="W49" s="718" t="str">
        <f>IF(A49="x","x",IF(C49="","",IF(OR(X49="NP",X49="DNF"),X49,RANK(X49,X$12:X$309,1))))</f>
        <v/>
      </c>
      <c r="X49" s="718" t="str">
        <f>IF(A49="x","x",IF(C49="","",IF(OR(AND(U49="NP",U50="NP"),AND(U49="DNF",U50="DNF")),U49,IF(AND(U49="NP",U50="DNF"),U49,IF(AND(U49="DNF",U50="NP"),U50,MIN(U49,U50))))))</f>
        <v/>
      </c>
    </row>
    <row r="50" spans="1:24" ht="19.899999999999999" customHeight="1" thickBot="1" x14ac:dyDescent="0.25">
      <c r="A50" s="744"/>
      <c r="B50" s="784"/>
      <c r="C50" s="786"/>
      <c r="D50" s="80" t="s">
        <v>53</v>
      </c>
      <c r="E50" s="84"/>
      <c r="F50" s="85"/>
      <c r="G50" s="177"/>
      <c r="H50" s="180" t="str">
        <f>IF($C49="","",IF(OR($E50="DNF",$F50="DNF",$G50="DNF"),"DNF",IF(OR($E50="NP",$F50="NP",$G50="NP"),"NP",IF(ISERROR(MEDIAN($E50:$G50)),"DNF",IF(COUNT($E50:$G50)&lt;3,MAX($E50:$G50),MEDIAN($E50:$G50))))))</f>
        <v/>
      </c>
      <c r="I50" s="91"/>
      <c r="J50" s="92"/>
      <c r="K50" s="92"/>
      <c r="L50" s="92"/>
      <c r="M50" s="92"/>
      <c r="N50" s="92"/>
      <c r="O50" s="92"/>
      <c r="P50" s="92"/>
      <c r="Q50" s="92"/>
      <c r="R50" s="92"/>
      <c r="S50" s="92"/>
      <c r="T50" s="93"/>
      <c r="U50" s="108" t="str">
        <f t="shared" si="1"/>
        <v/>
      </c>
      <c r="V50" s="759"/>
      <c r="W50" s="718"/>
      <c r="X50" s="718"/>
    </row>
    <row r="51" spans="1:24" ht="19.899999999999999" customHeight="1" x14ac:dyDescent="0.2">
      <c r="A51" s="744" t="str">
        <f>IF('Start - jaro'!E20="","","x")</f>
        <v/>
      </c>
      <c r="B51" s="787">
        <v>15</v>
      </c>
      <c r="C51" s="788" t="str">
        <f>IF('Start - jaro'!C20="","",'Start - jaro'!C20)</f>
        <v/>
      </c>
      <c r="D51" s="79" t="s">
        <v>52</v>
      </c>
      <c r="E51" s="82"/>
      <c r="F51" s="83"/>
      <c r="G51" s="173"/>
      <c r="H51" s="179" t="str">
        <f>IF($C51="","",IF(OR($E51="DNF",$F51="DNF",$G51="DNF"),"DNF",IF(OR($E51="NP",$F51="NP",$G51="NP"),"NP",IF(ISERROR(MEDIAN($E51:$G51)),"DNF",IF(COUNT($E51:$G51)&lt;3,MAX($E51:$G51),MEDIAN($E51:$G51))))))</f>
        <v/>
      </c>
      <c r="I51" s="88"/>
      <c r="J51" s="89"/>
      <c r="K51" s="89"/>
      <c r="L51" s="89"/>
      <c r="M51" s="89"/>
      <c r="N51" s="89"/>
      <c r="O51" s="89"/>
      <c r="P51" s="89"/>
      <c r="Q51" s="89"/>
      <c r="R51" s="89"/>
      <c r="S51" s="89"/>
      <c r="T51" s="90"/>
      <c r="U51" s="107" t="str">
        <f t="shared" si="1"/>
        <v/>
      </c>
      <c r="V51" s="758" t="str">
        <f>IF(C51="x","x",IF(C51="","",IF(OR(W51="NP",W51="DNF"),IF(W51="NP",MAX(W$12:W$309)+COUNTIF((W$12:W$309),MAX(W$12:W$309)),MAX(W$12:W$309)+COUNTIF((W$12:W$309),MAX(W$12:W$309))+COUNTIF((W$12:W$309),"NP")),W51)))</f>
        <v/>
      </c>
      <c r="W51" s="718" t="str">
        <f>IF(A51="x","x",IF(C51="","",IF(OR(X51="NP",X51="DNF"),X51,RANK(X51,X$12:X$309,1))))</f>
        <v/>
      </c>
      <c r="X51" s="718" t="str">
        <f>IF(A51="x","x",IF(C51="","",IF(OR(AND(U51="NP",U52="NP"),AND(U51="DNF",U52="DNF")),U51,IF(AND(U51="NP",U52="DNF"),U51,IF(AND(U51="DNF",U52="NP"),U52,MIN(U51,U52))))))</f>
        <v/>
      </c>
    </row>
    <row r="52" spans="1:24" ht="19.899999999999999" customHeight="1" thickBot="1" x14ac:dyDescent="0.25">
      <c r="A52" s="744"/>
      <c r="B52" s="784"/>
      <c r="C52" s="786"/>
      <c r="D52" s="80" t="s">
        <v>53</v>
      </c>
      <c r="E52" s="84"/>
      <c r="F52" s="85"/>
      <c r="G52" s="177"/>
      <c r="H52" s="180" t="str">
        <f>IF($C51="","",IF(OR($E52="DNF",$F52="DNF",$G52="DNF"),"DNF",IF(OR($E52="NP",$F52="NP",$G52="NP"),"NP",IF(ISERROR(MEDIAN($E52:$G52)),"DNF",IF(COUNT($E52:$G52)&lt;3,MAX($E52:$G52),MEDIAN($E52:$G52))))))</f>
        <v/>
      </c>
      <c r="I52" s="91"/>
      <c r="J52" s="92"/>
      <c r="K52" s="92"/>
      <c r="L52" s="92"/>
      <c r="M52" s="92"/>
      <c r="N52" s="92"/>
      <c r="O52" s="92"/>
      <c r="P52" s="92"/>
      <c r="Q52" s="92"/>
      <c r="R52" s="92"/>
      <c r="S52" s="92"/>
      <c r="T52" s="93"/>
      <c r="U52" s="108" t="str">
        <f t="shared" si="1"/>
        <v/>
      </c>
      <c r="V52" s="759"/>
      <c r="W52" s="718"/>
      <c r="X52" s="718"/>
    </row>
    <row r="53" spans="1:24" ht="19.899999999999999" customHeight="1" x14ac:dyDescent="0.2">
      <c r="A53" s="744" t="str">
        <f>IF('Start - jaro'!E21="","","x")</f>
        <v/>
      </c>
      <c r="B53" s="787">
        <v>16</v>
      </c>
      <c r="C53" s="788" t="str">
        <f>IF('Start - jaro'!C21="","",'Start - jaro'!C21)</f>
        <v/>
      </c>
      <c r="D53" s="79" t="s">
        <v>52</v>
      </c>
      <c r="E53" s="82"/>
      <c r="F53" s="83"/>
      <c r="G53" s="173"/>
      <c r="H53" s="179" t="str">
        <f>IF($C53="","",IF(OR($E53="DNF",$F53="DNF",$G53="DNF"),"DNF",IF(OR($E53="NP",$F53="NP",$G53="NP"),"NP",IF(ISERROR(MEDIAN($E53:$G53)),"DNF",IF(COUNT($E53:$G53)&lt;3,MAX($E53:$G53),MEDIAN($E53:$G53))))))</f>
        <v/>
      </c>
      <c r="I53" s="88"/>
      <c r="J53" s="89"/>
      <c r="K53" s="89"/>
      <c r="L53" s="89"/>
      <c r="M53" s="89"/>
      <c r="N53" s="89"/>
      <c r="O53" s="89"/>
      <c r="P53" s="89"/>
      <c r="Q53" s="89"/>
      <c r="R53" s="89"/>
      <c r="S53" s="89"/>
      <c r="T53" s="90"/>
      <c r="U53" s="107" t="str">
        <f t="shared" si="1"/>
        <v/>
      </c>
      <c r="V53" s="758" t="str">
        <f>IF(C53="x","x",IF(C53="","",IF(OR(W53="NP",W53="DNF"),IF(W53="NP",MAX(W$12:W$309)+COUNTIF((W$12:W$309),MAX(W$12:W$309)),MAX(W$12:W$309)+COUNTIF((W$12:W$309),MAX(W$12:W$309))+COUNTIF((W$12:W$309),"NP")),W53)))</f>
        <v/>
      </c>
      <c r="W53" s="718" t="str">
        <f>IF(A53="x","x",IF(C53="","",IF(OR(X53="NP",X53="DNF"),X53,RANK(X53,X$12:X$309,1))))</f>
        <v/>
      </c>
      <c r="X53" s="718" t="str">
        <f>IF(A53="x","x",IF(C53="","",IF(OR(AND(U53="NP",U54="NP"),AND(U53="DNF",U54="DNF")),U53,IF(AND(U53="NP",U54="DNF"),U53,IF(AND(U53="DNF",U54="NP"),U54,MIN(U53,U54))))))</f>
        <v/>
      </c>
    </row>
    <row r="54" spans="1:24" ht="19.899999999999999" customHeight="1" thickBot="1" x14ac:dyDescent="0.25">
      <c r="A54" s="744"/>
      <c r="B54" s="784"/>
      <c r="C54" s="786"/>
      <c r="D54" s="80" t="s">
        <v>53</v>
      </c>
      <c r="E54" s="84"/>
      <c r="F54" s="85"/>
      <c r="G54" s="177"/>
      <c r="H54" s="180" t="str">
        <f>IF($C53="","",IF(OR($E54="DNF",$F54="DNF",$G54="DNF"),"DNF",IF(OR($E54="NP",$F54="NP",$G54="NP"),"NP",IF(ISERROR(MEDIAN($E54:$G54)),"DNF",IF(COUNT($E54:$G54)&lt;3,MAX($E54:$G54),MEDIAN($E54:$G54))))))</f>
        <v/>
      </c>
      <c r="I54" s="91"/>
      <c r="J54" s="92"/>
      <c r="K54" s="92"/>
      <c r="L54" s="92"/>
      <c r="M54" s="92"/>
      <c r="N54" s="92"/>
      <c r="O54" s="92"/>
      <c r="P54" s="92"/>
      <c r="Q54" s="92"/>
      <c r="R54" s="92"/>
      <c r="S54" s="92"/>
      <c r="T54" s="93"/>
      <c r="U54" s="108" t="str">
        <f t="shared" si="1"/>
        <v/>
      </c>
      <c r="V54" s="759"/>
      <c r="W54" s="718"/>
      <c r="X54" s="718"/>
    </row>
    <row r="55" spans="1:24" ht="19.899999999999999" customHeight="1" x14ac:dyDescent="0.2">
      <c r="A55" s="744" t="str">
        <f>IF('Start - jaro'!E22="","","x")</f>
        <v/>
      </c>
      <c r="B55" s="787">
        <v>17</v>
      </c>
      <c r="C55" s="788" t="str">
        <f>IF('Start - jaro'!C22="","",'Start - jaro'!C22)</f>
        <v/>
      </c>
      <c r="D55" s="79" t="s">
        <v>52</v>
      </c>
      <c r="E55" s="82"/>
      <c r="F55" s="83"/>
      <c r="G55" s="173"/>
      <c r="H55" s="179" t="str">
        <f>IF($C55="","",IF(OR($E55="DNF",$F55="DNF",$G55="DNF"),"DNF",IF(OR($E55="NP",$F55="NP",$G55="NP"),"NP",IF(ISERROR(MEDIAN($E55:$G55)),"DNF",IF(COUNT($E55:$G55)&lt;3,MAX($E55:$G55),MEDIAN($E55:$G55))))))</f>
        <v/>
      </c>
      <c r="I55" s="88"/>
      <c r="J55" s="89"/>
      <c r="K55" s="89"/>
      <c r="L55" s="89"/>
      <c r="M55" s="89"/>
      <c r="N55" s="89"/>
      <c r="O55" s="89"/>
      <c r="P55" s="89"/>
      <c r="Q55" s="89"/>
      <c r="R55" s="89"/>
      <c r="S55" s="89"/>
      <c r="T55" s="90"/>
      <c r="U55" s="107" t="str">
        <f t="shared" si="1"/>
        <v/>
      </c>
      <c r="V55" s="758" t="str">
        <f>IF(C55="x","x",IF(C55="","",IF(OR(W55="NP",W55="DNF"),IF(W55="NP",MAX(W$12:W$309)+COUNTIF((W$12:W$309),MAX(W$12:W$309)),MAX(W$12:W$309)+COUNTIF((W$12:W$309),MAX(W$12:W$309))+COUNTIF((W$12:W$309),"NP")),W55)))</f>
        <v/>
      </c>
      <c r="W55" s="718" t="str">
        <f>IF(A55="x","x",IF(C55="","",IF(OR(X55="NP",X55="DNF"),X55,RANK(X55,X$12:X$309,1))))</f>
        <v/>
      </c>
      <c r="X55" s="718" t="str">
        <f>IF(A55="x","x",IF(C55="","",IF(OR(AND(U55="NP",U56="NP"),AND(U55="DNF",U56="DNF")),U55,IF(AND(U55="NP",U56="DNF"),U55,IF(AND(U55="DNF",U56="NP"),U56,MIN(U55,U56))))))</f>
        <v/>
      </c>
    </row>
    <row r="56" spans="1:24" ht="19.899999999999999" customHeight="1" thickBot="1" x14ac:dyDescent="0.25">
      <c r="A56" s="744"/>
      <c r="B56" s="784"/>
      <c r="C56" s="786"/>
      <c r="D56" s="80" t="s">
        <v>53</v>
      </c>
      <c r="E56" s="84"/>
      <c r="F56" s="85"/>
      <c r="G56" s="177"/>
      <c r="H56" s="180" t="str">
        <f>IF($C55="","",IF(OR($E56="DNF",$F56="DNF",$G56="DNF"),"DNF",IF(OR($E56="NP",$F56="NP",$G56="NP"),"NP",IF(ISERROR(MEDIAN($E56:$G56)),"DNF",IF(COUNT($E56:$G56)&lt;3,MAX($E56:$G56),MEDIAN($E56:$G56))))))</f>
        <v/>
      </c>
      <c r="I56" s="91"/>
      <c r="J56" s="92"/>
      <c r="K56" s="92"/>
      <c r="L56" s="92"/>
      <c r="M56" s="92"/>
      <c r="N56" s="92"/>
      <c r="O56" s="92"/>
      <c r="P56" s="92"/>
      <c r="Q56" s="92"/>
      <c r="R56" s="92"/>
      <c r="S56" s="92"/>
      <c r="T56" s="93"/>
      <c r="U56" s="108" t="str">
        <f t="shared" si="1"/>
        <v/>
      </c>
      <c r="V56" s="759"/>
      <c r="W56" s="718"/>
      <c r="X56" s="718"/>
    </row>
    <row r="57" spans="1:24" ht="19.899999999999999" customHeight="1" x14ac:dyDescent="0.2">
      <c r="A57" s="744" t="str">
        <f>IF('Start - jaro'!E23="","","x")</f>
        <v/>
      </c>
      <c r="B57" s="787">
        <v>18</v>
      </c>
      <c r="C57" s="788" t="str">
        <f>IF('Start - jaro'!C23="","",'Start - jaro'!C23)</f>
        <v/>
      </c>
      <c r="D57" s="79" t="s">
        <v>52</v>
      </c>
      <c r="E57" s="82"/>
      <c r="F57" s="83"/>
      <c r="G57" s="173"/>
      <c r="H57" s="179" t="str">
        <f>IF($C57="","",IF(OR($E57="DNF",$F57="DNF",$G57="DNF"),"DNF",IF(OR($E57="NP",$F57="NP",$G57="NP"),"NP",IF(ISERROR(MEDIAN($E57:$G57)),"DNF",IF(COUNT($E57:$G57)&lt;3,MAX($E57:$G57),MEDIAN($E57:$G57))))))</f>
        <v/>
      </c>
      <c r="I57" s="88"/>
      <c r="J57" s="89"/>
      <c r="K57" s="89"/>
      <c r="L57" s="89"/>
      <c r="M57" s="89"/>
      <c r="N57" s="89"/>
      <c r="O57" s="89"/>
      <c r="P57" s="89"/>
      <c r="Q57" s="89"/>
      <c r="R57" s="89"/>
      <c r="S57" s="89"/>
      <c r="T57" s="90"/>
      <c r="U57" s="107" t="str">
        <f t="shared" si="1"/>
        <v/>
      </c>
      <c r="V57" s="758" t="str">
        <f>IF(C57="x","x",IF(C57="","",IF(OR(W57="NP",W57="DNF"),IF(W57="NP",MAX(W$12:W$309)+COUNTIF((W$12:W$309),MAX(W$12:W$309)),MAX(W$12:W$309)+COUNTIF((W$12:W$309),MAX(W$12:W$309))+COUNTIF((W$12:W$309),"NP")),W57)))</f>
        <v/>
      </c>
      <c r="W57" s="718" t="str">
        <f>IF(A57="x","x",IF(C57="","",IF(OR(X57="NP",X57="DNF"),X57,RANK(X57,X$12:X$309,1))))</f>
        <v/>
      </c>
      <c r="X57" s="718" t="str">
        <f>IF(A57="x","x",IF(C57="","",IF(OR(AND(U57="NP",U58="NP"),AND(U57="DNF",U58="DNF")),U57,IF(AND(U57="NP",U58="DNF"),U57,IF(AND(U57="DNF",U58="NP"),U58,MIN(U57,U58))))))</f>
        <v/>
      </c>
    </row>
    <row r="58" spans="1:24" ht="19.899999999999999" customHeight="1" thickBot="1" x14ac:dyDescent="0.25">
      <c r="A58" s="744"/>
      <c r="B58" s="784"/>
      <c r="C58" s="786"/>
      <c r="D58" s="80" t="s">
        <v>53</v>
      </c>
      <c r="E58" s="84"/>
      <c r="F58" s="85"/>
      <c r="G58" s="177"/>
      <c r="H58" s="180" t="str">
        <f>IF($C57="","",IF(OR($E58="DNF",$F58="DNF",$G58="DNF"),"DNF",IF(OR($E58="NP",$F58="NP",$G58="NP"),"NP",IF(ISERROR(MEDIAN($E58:$G58)),"DNF",IF(COUNT($E58:$G58)&lt;3,MAX($E58:$G58),MEDIAN($E58:$G58))))))</f>
        <v/>
      </c>
      <c r="I58" s="91"/>
      <c r="J58" s="92"/>
      <c r="K58" s="92"/>
      <c r="L58" s="92"/>
      <c r="M58" s="92"/>
      <c r="N58" s="92"/>
      <c r="O58" s="92"/>
      <c r="P58" s="92"/>
      <c r="Q58" s="92"/>
      <c r="R58" s="92"/>
      <c r="S58" s="92"/>
      <c r="T58" s="93"/>
      <c r="U58" s="108" t="str">
        <f t="shared" si="1"/>
        <v/>
      </c>
      <c r="V58" s="759"/>
      <c r="W58" s="718"/>
      <c r="X58" s="718"/>
    </row>
    <row r="59" spans="1:24" ht="19.899999999999999" customHeight="1" x14ac:dyDescent="0.2">
      <c r="A59" s="744" t="str">
        <f>IF('Start - jaro'!E24="","","x")</f>
        <v/>
      </c>
      <c r="B59" s="787">
        <v>19</v>
      </c>
      <c r="C59" s="788" t="str">
        <f>IF('Start - jaro'!C24="","",'Start - jaro'!C24)</f>
        <v/>
      </c>
      <c r="D59" s="79" t="s">
        <v>52</v>
      </c>
      <c r="E59" s="82"/>
      <c r="F59" s="83"/>
      <c r="G59" s="173"/>
      <c r="H59" s="179" t="str">
        <f>IF($C59="","",IF(OR($E59="DNF",$F59="DNF",$G59="DNF"),"DNF",IF(OR($E59="NP",$F59="NP",$G59="NP"),"NP",IF(ISERROR(MEDIAN($E59:$G59)),"DNF",IF(COUNT($E59:$G59)&lt;3,MAX($E59:$G59),MEDIAN($E59:$G59))))))</f>
        <v/>
      </c>
      <c r="I59" s="88"/>
      <c r="J59" s="89"/>
      <c r="K59" s="89"/>
      <c r="L59" s="89"/>
      <c r="M59" s="89"/>
      <c r="N59" s="89"/>
      <c r="O59" s="89"/>
      <c r="P59" s="89"/>
      <c r="Q59" s="89"/>
      <c r="R59" s="89"/>
      <c r="S59" s="89"/>
      <c r="T59" s="90"/>
      <c r="U59" s="107" t="str">
        <f t="shared" si="1"/>
        <v/>
      </c>
      <c r="V59" s="758" t="str">
        <f>IF(C59="x","x",IF(C59="","",IF(OR(W59="NP",W59="DNF"),IF(W59="NP",MAX(W$12:W$309)+COUNTIF((W$12:W$309),MAX(W$12:W$309)),MAX(W$12:W$309)+COUNTIF((W$12:W$309),MAX(W$12:W$309))+COUNTIF((W$12:W$309),"NP")),W59)))</f>
        <v/>
      </c>
      <c r="W59" s="718" t="str">
        <f>IF(A59="x","x",IF(C59="","",IF(OR(X59="NP",X59="DNF"),X59,RANK(X59,X$12:X$309,1))))</f>
        <v/>
      </c>
      <c r="X59" s="718" t="str">
        <f>IF(A59="x","x",IF(C59="","",IF(OR(AND(U59="NP",U60="NP"),AND(U59="DNF",U60="DNF")),U59,IF(AND(U59="NP",U60="DNF"),U59,IF(AND(U59="DNF",U60="NP"),U60,MIN(U59,U60))))))</f>
        <v/>
      </c>
    </row>
    <row r="60" spans="1:24" ht="19.899999999999999" customHeight="1" thickBot="1" x14ac:dyDescent="0.25">
      <c r="A60" s="744"/>
      <c r="B60" s="784"/>
      <c r="C60" s="786"/>
      <c r="D60" s="80" t="s">
        <v>53</v>
      </c>
      <c r="E60" s="84"/>
      <c r="F60" s="85"/>
      <c r="G60" s="177"/>
      <c r="H60" s="180" t="str">
        <f>IF($C59="","",IF(OR($E60="DNF",$F60="DNF",$G60="DNF"),"DNF",IF(OR($E60="NP",$F60="NP",$G60="NP"),"NP",IF(ISERROR(MEDIAN($E60:$G60)),"DNF",IF(COUNT($E60:$G60)&lt;3,MAX($E60:$G60),MEDIAN($E60:$G60))))))</f>
        <v/>
      </c>
      <c r="I60" s="91"/>
      <c r="J60" s="92"/>
      <c r="K60" s="92"/>
      <c r="L60" s="92"/>
      <c r="M60" s="92"/>
      <c r="N60" s="92"/>
      <c r="O60" s="92"/>
      <c r="P60" s="92"/>
      <c r="Q60" s="92"/>
      <c r="R60" s="92"/>
      <c r="S60" s="92"/>
      <c r="T60" s="93"/>
      <c r="U60" s="108" t="str">
        <f t="shared" si="1"/>
        <v/>
      </c>
      <c r="V60" s="759"/>
      <c r="W60" s="718"/>
      <c r="X60" s="718"/>
    </row>
    <row r="61" spans="1:24" ht="19.899999999999999" customHeight="1" x14ac:dyDescent="0.2">
      <c r="A61" s="744" t="str">
        <f>IF('Start - jaro'!E25="","","x")</f>
        <v/>
      </c>
      <c r="B61" s="783">
        <v>20</v>
      </c>
      <c r="C61" s="785" t="str">
        <f>IF('Start - jaro'!C25="","",'Start - jaro'!C25)</f>
        <v/>
      </c>
      <c r="D61" s="81" t="s">
        <v>52</v>
      </c>
      <c r="E61" s="86"/>
      <c r="F61" s="87"/>
      <c r="G61" s="178"/>
      <c r="H61" s="179" t="str">
        <f>IF($C61="","",IF(OR($E61="DNF",$F61="DNF",$G61="DNF"),"DNF",IF(OR($E61="NP",$F61="NP",$G61="NP"),"NP",IF(ISERROR(MEDIAN($E61:$G61)),"DNF",IF(COUNT($E61:$G61)&lt;3,MAX($E61:$G61),MEDIAN($E61:$G61))))))</f>
        <v/>
      </c>
      <c r="I61" s="94"/>
      <c r="J61" s="95"/>
      <c r="K61" s="95"/>
      <c r="L61" s="95"/>
      <c r="M61" s="95"/>
      <c r="N61" s="95"/>
      <c r="O61" s="95"/>
      <c r="P61" s="95"/>
      <c r="Q61" s="95"/>
      <c r="R61" s="95"/>
      <c r="S61" s="95"/>
      <c r="T61" s="96"/>
      <c r="U61" s="107" t="str">
        <f t="shared" si="1"/>
        <v/>
      </c>
      <c r="V61" s="758" t="str">
        <f>IF(C61="x","x",IF(C61="","",IF(OR(W61="NP",W61="DNF"),IF(W61="NP",MAX(W$12:W$309)+COUNTIF((W$12:W$309),MAX(W$12:W$309)),MAX(W$12:W$309)+COUNTIF((W$12:W$309),MAX(W$12:W$309))+COUNTIF((W$12:W$309),"NP")),W61)))</f>
        <v/>
      </c>
      <c r="W61" s="718" t="str">
        <f>IF(A61="x","x",IF(C61="","",IF(OR(X61="NP",X61="DNF"),X61,RANK(X61,X$12:X$309,1))))</f>
        <v/>
      </c>
      <c r="X61" s="718" t="str">
        <f>IF(A61="x","x",IF(C61="","",IF(OR(AND(U61="NP",U62="NP"),AND(U61="DNF",U62="DNF")),U61,IF(AND(U61="NP",U62="DNF"),U61,IF(AND(U61="DNF",U62="NP"),U62,MIN(U61,U62))))))</f>
        <v/>
      </c>
    </row>
    <row r="62" spans="1:24" ht="19.899999999999999" customHeight="1" thickBot="1" x14ac:dyDescent="0.25">
      <c r="A62" s="744"/>
      <c r="B62" s="784"/>
      <c r="C62" s="786"/>
      <c r="D62" s="80" t="s">
        <v>53</v>
      </c>
      <c r="E62" s="84"/>
      <c r="F62" s="85"/>
      <c r="G62" s="177"/>
      <c r="H62" s="180" t="str">
        <f>IF($C61="","",IF(OR($E62="DNF",$F62="DNF",$G62="DNF"),"DNF",IF(OR($E62="NP",$F62="NP",$G62="NP"),"NP",IF(ISERROR(MEDIAN($E62:$G62)),"DNF",IF(COUNT($E62:$G62)&lt;3,MAX($E62:$G62),MEDIAN($E62:$G62))))))</f>
        <v/>
      </c>
      <c r="I62" s="91"/>
      <c r="J62" s="92"/>
      <c r="K62" s="92"/>
      <c r="L62" s="92"/>
      <c r="M62" s="92"/>
      <c r="N62" s="92"/>
      <c r="O62" s="92"/>
      <c r="P62" s="92"/>
      <c r="Q62" s="92"/>
      <c r="R62" s="92"/>
      <c r="S62" s="92"/>
      <c r="T62" s="93"/>
      <c r="U62" s="108" t="str">
        <f t="shared" si="1"/>
        <v/>
      </c>
      <c r="V62" s="759"/>
      <c r="W62" s="718"/>
      <c r="X62" s="718"/>
    </row>
    <row r="63" spans="1:24" ht="15" customHeight="1" x14ac:dyDescent="0.2">
      <c r="B63" s="745" t="s">
        <v>32</v>
      </c>
      <c r="C63" s="746"/>
      <c r="D63" s="746"/>
      <c r="E63" s="746"/>
      <c r="F63" s="746"/>
      <c r="G63" s="746"/>
      <c r="H63" s="746"/>
      <c r="I63" s="746"/>
      <c r="J63" s="746"/>
      <c r="K63" s="746"/>
      <c r="L63" s="746"/>
      <c r="M63" s="746"/>
      <c r="N63" s="746"/>
      <c r="O63" s="746"/>
      <c r="P63" s="749"/>
      <c r="Q63" s="749"/>
      <c r="R63" s="749"/>
      <c r="S63" s="749"/>
      <c r="T63" s="749"/>
      <c r="U63" s="749"/>
      <c r="V63" s="750"/>
    </row>
    <row r="64" spans="1:24" ht="15" customHeight="1" x14ac:dyDescent="0.2">
      <c r="B64" s="747"/>
      <c r="C64" s="748"/>
      <c r="D64" s="748"/>
      <c r="E64" s="748"/>
      <c r="F64" s="748"/>
      <c r="G64" s="748"/>
      <c r="H64" s="748"/>
      <c r="I64" s="748"/>
      <c r="J64" s="748"/>
      <c r="K64" s="748"/>
      <c r="L64" s="748"/>
      <c r="M64" s="748"/>
      <c r="N64" s="748"/>
      <c r="O64" s="748"/>
      <c r="P64" s="751"/>
      <c r="Q64" s="751"/>
      <c r="R64" s="751"/>
      <c r="S64" s="751"/>
      <c r="T64" s="751"/>
      <c r="U64" s="751"/>
      <c r="V64" s="752"/>
    </row>
    <row r="65" spans="1:24" ht="15" customHeight="1" x14ac:dyDescent="0.2">
      <c r="B65" s="747"/>
      <c r="C65" s="748"/>
      <c r="D65" s="748"/>
      <c r="E65" s="748"/>
      <c r="F65" s="748"/>
      <c r="G65" s="748"/>
      <c r="H65" s="748"/>
      <c r="I65" s="748"/>
      <c r="J65" s="748"/>
      <c r="K65" s="748"/>
      <c r="L65" s="748"/>
      <c r="M65" s="748"/>
      <c r="N65" s="748"/>
      <c r="O65" s="748"/>
      <c r="P65" s="751"/>
      <c r="Q65" s="751"/>
      <c r="R65" s="751"/>
      <c r="S65" s="751"/>
      <c r="T65" s="751"/>
      <c r="U65" s="751"/>
      <c r="V65" s="752"/>
    </row>
    <row r="66" spans="1:24" ht="19.899999999999999" customHeight="1" thickBot="1" x14ac:dyDescent="0.25">
      <c r="B66" s="753" t="s">
        <v>90</v>
      </c>
      <c r="C66" s="754"/>
      <c r="D66" s="754"/>
      <c r="E66" s="754"/>
      <c r="F66" s="754"/>
      <c r="G66" s="754"/>
      <c r="H66" s="754"/>
      <c r="I66" s="754"/>
      <c r="J66" s="754"/>
      <c r="K66" s="754"/>
      <c r="L66" s="754"/>
      <c r="M66" s="754"/>
      <c r="N66" s="754"/>
      <c r="O66" s="755"/>
      <c r="P66" s="751"/>
      <c r="Q66" s="751"/>
      <c r="R66" s="751"/>
      <c r="S66" s="751"/>
      <c r="T66" s="751"/>
      <c r="U66" s="751"/>
      <c r="V66" s="752"/>
    </row>
    <row r="67" spans="1:24" ht="15" customHeight="1" x14ac:dyDescent="0.2">
      <c r="B67" s="729" t="s">
        <v>26</v>
      </c>
      <c r="C67" s="730"/>
      <c r="D67" s="731"/>
      <c r="E67" s="764" t="s">
        <v>33</v>
      </c>
      <c r="F67" s="765"/>
      <c r="G67" s="765"/>
      <c r="H67" s="766"/>
      <c r="I67" s="741" t="s">
        <v>34</v>
      </c>
      <c r="J67" s="742"/>
      <c r="K67" s="742"/>
      <c r="L67" s="742"/>
      <c r="M67" s="742"/>
      <c r="N67" s="742"/>
      <c r="O67" s="742"/>
      <c r="P67" s="742"/>
      <c r="Q67" s="742"/>
      <c r="R67" s="742"/>
      <c r="S67" s="742"/>
      <c r="T67" s="743"/>
      <c r="U67" s="773" t="s">
        <v>35</v>
      </c>
      <c r="V67" s="774"/>
    </row>
    <row r="68" spans="1:24" ht="15" customHeight="1" x14ac:dyDescent="0.2">
      <c r="B68" s="732"/>
      <c r="C68" s="733"/>
      <c r="D68" s="734"/>
      <c r="E68" s="767"/>
      <c r="F68" s="768"/>
      <c r="G68" s="768"/>
      <c r="H68" s="769"/>
      <c r="I68" s="775" t="s">
        <v>36</v>
      </c>
      <c r="J68" s="721" t="s">
        <v>37</v>
      </c>
      <c r="K68" s="721" t="s">
        <v>38</v>
      </c>
      <c r="L68" s="721" t="s">
        <v>151</v>
      </c>
      <c r="M68" s="721" t="s">
        <v>153</v>
      </c>
      <c r="N68" s="721" t="s">
        <v>152</v>
      </c>
      <c r="O68" s="721" t="s">
        <v>39</v>
      </c>
      <c r="P68" s="721" t="s">
        <v>40</v>
      </c>
      <c r="Q68" s="721" t="s">
        <v>41</v>
      </c>
      <c r="R68" s="721" t="s">
        <v>42</v>
      </c>
      <c r="S68" s="721" t="s">
        <v>154</v>
      </c>
      <c r="T68" s="723" t="s">
        <v>89</v>
      </c>
      <c r="U68" s="760"/>
      <c r="V68" s="719"/>
    </row>
    <row r="69" spans="1:24" ht="15" customHeight="1" x14ac:dyDescent="0.2">
      <c r="B69" s="732"/>
      <c r="C69" s="733"/>
      <c r="D69" s="734"/>
      <c r="E69" s="770"/>
      <c r="F69" s="771"/>
      <c r="G69" s="771"/>
      <c r="H69" s="772"/>
      <c r="I69" s="775"/>
      <c r="J69" s="721"/>
      <c r="K69" s="721"/>
      <c r="L69" s="721"/>
      <c r="M69" s="721"/>
      <c r="N69" s="721"/>
      <c r="O69" s="721"/>
      <c r="P69" s="721"/>
      <c r="Q69" s="721"/>
      <c r="R69" s="721"/>
      <c r="S69" s="721"/>
      <c r="T69" s="723"/>
      <c r="U69" s="725" t="s">
        <v>43</v>
      </c>
      <c r="V69" s="727" t="s">
        <v>44</v>
      </c>
    </row>
    <row r="70" spans="1:24" ht="15" customHeight="1" x14ac:dyDescent="0.2">
      <c r="B70" s="777" t="str">
        <f>"KATEGORIE: "&amp;'Start - podzim'!$N$2</f>
        <v>KATEGORIE: STARŠÍ</v>
      </c>
      <c r="C70" s="778"/>
      <c r="D70" s="779"/>
      <c r="E70" s="725" t="s">
        <v>45</v>
      </c>
      <c r="F70" s="721" t="s">
        <v>46</v>
      </c>
      <c r="G70" s="721" t="s">
        <v>47</v>
      </c>
      <c r="H70" s="727" t="s">
        <v>48</v>
      </c>
      <c r="I70" s="775"/>
      <c r="J70" s="721"/>
      <c r="K70" s="721"/>
      <c r="L70" s="721"/>
      <c r="M70" s="721"/>
      <c r="N70" s="721"/>
      <c r="O70" s="721"/>
      <c r="P70" s="721"/>
      <c r="Q70" s="721"/>
      <c r="R70" s="721"/>
      <c r="S70" s="721"/>
      <c r="T70" s="723"/>
      <c r="U70" s="725"/>
      <c r="V70" s="727"/>
    </row>
    <row r="71" spans="1:24" ht="15" customHeight="1" x14ac:dyDescent="0.2">
      <c r="B71" s="780"/>
      <c r="C71" s="781"/>
      <c r="D71" s="782"/>
      <c r="E71" s="725"/>
      <c r="F71" s="721"/>
      <c r="G71" s="721"/>
      <c r="H71" s="727"/>
      <c r="I71" s="775"/>
      <c r="J71" s="721"/>
      <c r="K71" s="721"/>
      <c r="L71" s="721"/>
      <c r="M71" s="721"/>
      <c r="N71" s="721"/>
      <c r="O71" s="721"/>
      <c r="P71" s="721"/>
      <c r="Q71" s="721"/>
      <c r="R71" s="721"/>
      <c r="S71" s="721"/>
      <c r="T71" s="723"/>
      <c r="U71" s="725"/>
      <c r="V71" s="727"/>
    </row>
    <row r="72" spans="1:24" ht="16.899999999999999" customHeight="1" x14ac:dyDescent="0.2">
      <c r="B72" s="760" t="s">
        <v>49</v>
      </c>
      <c r="C72" s="762" t="s">
        <v>50</v>
      </c>
      <c r="D72" s="719" t="s">
        <v>51</v>
      </c>
      <c r="E72" s="725"/>
      <c r="F72" s="721"/>
      <c r="G72" s="721"/>
      <c r="H72" s="727"/>
      <c r="I72" s="775"/>
      <c r="J72" s="721"/>
      <c r="K72" s="721"/>
      <c r="L72" s="721"/>
      <c r="M72" s="721"/>
      <c r="N72" s="721"/>
      <c r="O72" s="721"/>
      <c r="P72" s="721"/>
      <c r="Q72" s="721"/>
      <c r="R72" s="721"/>
      <c r="S72" s="721"/>
      <c r="T72" s="723"/>
      <c r="U72" s="725"/>
      <c r="V72" s="727"/>
    </row>
    <row r="73" spans="1:24" ht="16.899999999999999" customHeight="1" thickBot="1" x14ac:dyDescent="0.25">
      <c r="B73" s="761"/>
      <c r="C73" s="763"/>
      <c r="D73" s="720"/>
      <c r="E73" s="726"/>
      <c r="F73" s="722"/>
      <c r="G73" s="722"/>
      <c r="H73" s="728"/>
      <c r="I73" s="776"/>
      <c r="J73" s="722"/>
      <c r="K73" s="722"/>
      <c r="L73" s="722"/>
      <c r="M73" s="722"/>
      <c r="N73" s="722"/>
      <c r="O73" s="722"/>
      <c r="P73" s="722"/>
      <c r="Q73" s="722"/>
      <c r="R73" s="722"/>
      <c r="S73" s="722"/>
      <c r="T73" s="724"/>
      <c r="U73" s="726"/>
      <c r="V73" s="728"/>
    </row>
    <row r="74" spans="1:24" ht="19.899999999999999" customHeight="1" x14ac:dyDescent="0.2">
      <c r="A74" s="744" t="str">
        <f>IF('Start - jaro'!E26="","","x")</f>
        <v/>
      </c>
      <c r="B74" s="787">
        <v>21</v>
      </c>
      <c r="C74" s="756" t="str">
        <f>IF('Start - jaro'!C26="","",'Start - jaro'!C26)</f>
        <v/>
      </c>
      <c r="D74" s="79" t="s">
        <v>52</v>
      </c>
      <c r="E74" s="82"/>
      <c r="F74" s="83"/>
      <c r="G74" s="173"/>
      <c r="H74" s="179" t="str">
        <f>IF($C74="","",IF(OR($E74="DNF",$F74="DNF",$G74="DNF"),"DNF",IF(OR($E74="NP",$F74="NP",$G74="NP"),"NP",IF(ISERROR(MEDIAN($E74:$G74)),"DNF",IF(COUNT($E74:$G74)&lt;3,MAX($E74:$G74),MEDIAN($E74:$G74))))))</f>
        <v/>
      </c>
      <c r="I74" s="88"/>
      <c r="J74" s="89"/>
      <c r="K74" s="89"/>
      <c r="L74" s="89"/>
      <c r="M74" s="89"/>
      <c r="N74" s="89"/>
      <c r="O74" s="89"/>
      <c r="P74" s="89"/>
      <c r="Q74" s="89"/>
      <c r="R74" s="89"/>
      <c r="S74" s="89"/>
      <c r="T74" s="90"/>
      <c r="U74" s="107" t="str">
        <f t="shared" ref="U74:U93" si="2">IF(H74="","",IF(H74="NP","NP",IF(H74="DNF","DNF",SUM(I74:T74)+H74)))</f>
        <v/>
      </c>
      <c r="V74" s="758" t="str">
        <f>IF(C74="x","x",IF(C74="","",IF(OR(W74="NP",W74="DNF"),IF(W74="NP",MAX(W$12:W$309)+COUNTIF((W$12:W$309),MAX(W$12:W$309)),MAX(W$12:W$309)+COUNTIF((W$12:W$309),MAX(W$12:W$309))+COUNTIF((W$12:W$309),"NP")),W74)))</f>
        <v/>
      </c>
      <c r="W74" s="718" t="str">
        <f>IF(A74="x","x",IF(C74="","",IF(OR(X74="NP",X74="DNF"),X74,RANK(X74,X$12:X$309,1))))</f>
        <v/>
      </c>
      <c r="X74" s="718" t="str">
        <f>IF(A74="x","x",IF(C74="","",IF(OR(AND(U74="NP",U75="NP"),AND(U74="DNF",U75="DNF")),U74,IF(AND(U74="NP",U75="DNF"),U74,IF(AND(U74="DNF",U75="NP"),U75,MIN(U74,U75))))))</f>
        <v/>
      </c>
    </row>
    <row r="75" spans="1:24" ht="19.899999999999999" customHeight="1" thickBot="1" x14ac:dyDescent="0.25">
      <c r="A75" s="744"/>
      <c r="B75" s="784"/>
      <c r="C75" s="757"/>
      <c r="D75" s="80" t="s">
        <v>53</v>
      </c>
      <c r="E75" s="84"/>
      <c r="F75" s="85"/>
      <c r="G75" s="177"/>
      <c r="H75" s="180" t="str">
        <f>IF($C74="","",IF(OR($E75="DNF",$F75="DNF",$G75="DNF"),"DNF",IF(OR($E75="NP",$F75="NP",$G75="NP"),"NP",IF(ISERROR(MEDIAN($E75:$G75)),"DNF",IF(COUNT($E75:$G75)&lt;3,MAX($E75:$G75),MEDIAN($E75:$G75))))))</f>
        <v/>
      </c>
      <c r="I75" s="91"/>
      <c r="J75" s="92"/>
      <c r="K75" s="92"/>
      <c r="L75" s="92"/>
      <c r="M75" s="92"/>
      <c r="N75" s="92"/>
      <c r="O75" s="92"/>
      <c r="P75" s="92"/>
      <c r="Q75" s="92"/>
      <c r="R75" s="92"/>
      <c r="S75" s="92"/>
      <c r="T75" s="93"/>
      <c r="U75" s="108" t="str">
        <f t="shared" si="2"/>
        <v/>
      </c>
      <c r="V75" s="759"/>
      <c r="W75" s="718"/>
      <c r="X75" s="718"/>
    </row>
    <row r="76" spans="1:24" ht="19.899999999999999" customHeight="1" x14ac:dyDescent="0.2">
      <c r="A76" s="744" t="str">
        <f>IF('Start - jaro'!E27="","","x")</f>
        <v/>
      </c>
      <c r="B76" s="787">
        <v>22</v>
      </c>
      <c r="C76" s="756" t="str">
        <f>IF('Start - jaro'!C27="","",'Start - jaro'!C27)</f>
        <v/>
      </c>
      <c r="D76" s="79" t="s">
        <v>52</v>
      </c>
      <c r="E76" s="82"/>
      <c r="F76" s="83"/>
      <c r="G76" s="173"/>
      <c r="H76" s="179" t="str">
        <f>IF($C76="","",IF(OR($E76="DNF",$F76="DNF",$G76="DNF"),"DNF",IF(OR($E76="NP",$F76="NP",$G76="NP"),"NP",IF(ISERROR(MEDIAN($E76:$G76)),"DNF",IF(COUNT($E76:$G76)&lt;3,MAX($E76:$G76),MEDIAN($E76:$G76))))))</f>
        <v/>
      </c>
      <c r="I76" s="88"/>
      <c r="J76" s="89"/>
      <c r="K76" s="89"/>
      <c r="L76" s="89"/>
      <c r="M76" s="89"/>
      <c r="N76" s="89"/>
      <c r="O76" s="89"/>
      <c r="P76" s="89"/>
      <c r="Q76" s="89"/>
      <c r="R76" s="89"/>
      <c r="S76" s="89"/>
      <c r="T76" s="90"/>
      <c r="U76" s="107" t="str">
        <f t="shared" si="2"/>
        <v/>
      </c>
      <c r="V76" s="758" t="str">
        <f>IF(C76="x","x",IF(C76="","",IF(OR(W76="NP",W76="DNF"),IF(W76="NP",MAX(W$12:W$309)+COUNTIF((W$12:W$309),MAX(W$12:W$309)),MAX(W$12:W$309)+COUNTIF((W$12:W$309),MAX(W$12:W$309))+COUNTIF((W$12:W$309),"NP")),W76)))</f>
        <v/>
      </c>
      <c r="W76" s="718" t="str">
        <f>IF(A76="x","x",IF(C76="","",IF(OR(X76="NP",X76="DNF"),X76,RANK(X76,X$12:X$309,1))))</f>
        <v/>
      </c>
      <c r="X76" s="718" t="str">
        <f>IF(A76="x","x",IF(C76="","",IF(OR(AND(U76="NP",U77="NP"),AND(U76="DNF",U77="DNF")),U76,IF(AND(U76="NP",U77="DNF"),U76,IF(AND(U76="DNF",U77="NP"),U77,MIN(U76,U77))))))</f>
        <v/>
      </c>
    </row>
    <row r="77" spans="1:24" ht="19.899999999999999" customHeight="1" thickBot="1" x14ac:dyDescent="0.25">
      <c r="A77" s="744"/>
      <c r="B77" s="784"/>
      <c r="C77" s="757"/>
      <c r="D77" s="80" t="s">
        <v>53</v>
      </c>
      <c r="E77" s="84"/>
      <c r="F77" s="85"/>
      <c r="G77" s="177"/>
      <c r="H77" s="180" t="str">
        <f>IF($C76="","",IF(OR($E77="DNF",$F77="DNF",$G77="DNF"),"DNF",IF(OR($E77="NP",$F77="NP",$G77="NP"),"NP",IF(ISERROR(MEDIAN($E77:$G77)),"DNF",IF(COUNT($E77:$G77)&lt;3,MAX($E77:$G77),MEDIAN($E77:$G77))))))</f>
        <v/>
      </c>
      <c r="I77" s="91"/>
      <c r="J77" s="92"/>
      <c r="K77" s="92"/>
      <c r="L77" s="92"/>
      <c r="M77" s="92"/>
      <c r="N77" s="92"/>
      <c r="O77" s="92"/>
      <c r="P77" s="92"/>
      <c r="Q77" s="92"/>
      <c r="R77" s="92"/>
      <c r="S77" s="92"/>
      <c r="T77" s="93"/>
      <c r="U77" s="108" t="str">
        <f t="shared" si="2"/>
        <v/>
      </c>
      <c r="V77" s="759"/>
      <c r="W77" s="718"/>
      <c r="X77" s="718"/>
    </row>
    <row r="78" spans="1:24" ht="19.899999999999999" customHeight="1" x14ac:dyDescent="0.2">
      <c r="A78" s="744" t="str">
        <f>IF('Start - jaro'!E28="","","x")</f>
        <v/>
      </c>
      <c r="B78" s="787">
        <v>23</v>
      </c>
      <c r="C78" s="756" t="str">
        <f>IF('Start - jaro'!C28="","",'Start - jaro'!C28)</f>
        <v/>
      </c>
      <c r="D78" s="79" t="s">
        <v>52</v>
      </c>
      <c r="E78" s="82"/>
      <c r="F78" s="83"/>
      <c r="G78" s="173"/>
      <c r="H78" s="179" t="str">
        <f>IF($C78="","",IF(OR($E78="DNF",$F78="DNF",$G78="DNF"),"DNF",IF(OR($E78="NP",$F78="NP",$G78="NP"),"NP",IF(ISERROR(MEDIAN($E78:$G78)),"DNF",IF(COUNT($E78:$G78)&lt;3,MAX($E78:$G78),MEDIAN($E78:$G78))))))</f>
        <v/>
      </c>
      <c r="I78" s="88"/>
      <c r="J78" s="89"/>
      <c r="K78" s="89"/>
      <c r="L78" s="89"/>
      <c r="M78" s="89"/>
      <c r="N78" s="89"/>
      <c r="O78" s="89"/>
      <c r="P78" s="89"/>
      <c r="Q78" s="89"/>
      <c r="R78" s="89"/>
      <c r="S78" s="89"/>
      <c r="T78" s="90"/>
      <c r="U78" s="107" t="str">
        <f t="shared" si="2"/>
        <v/>
      </c>
      <c r="V78" s="758" t="str">
        <f>IF(C78="x","x",IF(C78="","",IF(OR(W78="NP",W78="DNF"),IF(W78="NP",MAX(W$12:W$309)+COUNTIF((W$12:W$309),MAX(W$12:W$309)),MAX(W$12:W$309)+COUNTIF((W$12:W$309),MAX(W$12:W$309))+COUNTIF((W$12:W$309),"NP")),W78)))</f>
        <v/>
      </c>
      <c r="W78" s="718" t="str">
        <f>IF(A78="x","x",IF(C78="","",IF(OR(X78="NP",X78="DNF"),X78,RANK(X78,X$12:X$309,1))))</f>
        <v/>
      </c>
      <c r="X78" s="718" t="str">
        <f>IF(A78="x","x",IF(C78="","",IF(OR(AND(U78="NP",U79="NP"),AND(U78="DNF",U79="DNF")),U78,IF(AND(U78="NP",U79="DNF"),U78,IF(AND(U78="DNF",U79="NP"),U79,MIN(U78,U79))))))</f>
        <v/>
      </c>
    </row>
    <row r="79" spans="1:24" ht="19.899999999999999" customHeight="1" thickBot="1" x14ac:dyDescent="0.25">
      <c r="A79" s="744"/>
      <c r="B79" s="784"/>
      <c r="C79" s="757"/>
      <c r="D79" s="80" t="s">
        <v>53</v>
      </c>
      <c r="E79" s="84"/>
      <c r="F79" s="85"/>
      <c r="G79" s="177"/>
      <c r="H79" s="180" t="str">
        <f>IF($C78="","",IF(OR($E79="DNF",$F79="DNF",$G79="DNF"),"DNF",IF(OR($E79="NP",$F79="NP",$G79="NP"),"NP",IF(ISERROR(MEDIAN($E79:$G79)),"DNF",IF(COUNT($E79:$G79)&lt;3,MAX($E79:$G79),MEDIAN($E79:$G79))))))</f>
        <v/>
      </c>
      <c r="I79" s="91"/>
      <c r="J79" s="92"/>
      <c r="K79" s="92"/>
      <c r="L79" s="92"/>
      <c r="M79" s="92"/>
      <c r="N79" s="92"/>
      <c r="O79" s="92"/>
      <c r="P79" s="92"/>
      <c r="Q79" s="92"/>
      <c r="R79" s="92"/>
      <c r="S79" s="92"/>
      <c r="T79" s="93"/>
      <c r="U79" s="108" t="str">
        <f t="shared" si="2"/>
        <v/>
      </c>
      <c r="V79" s="759"/>
      <c r="W79" s="718"/>
      <c r="X79" s="718"/>
    </row>
    <row r="80" spans="1:24" ht="19.899999999999999" customHeight="1" x14ac:dyDescent="0.2">
      <c r="A80" s="744" t="str">
        <f>IF('Start - jaro'!E29="","","x")</f>
        <v/>
      </c>
      <c r="B80" s="787">
        <v>24</v>
      </c>
      <c r="C80" s="756" t="str">
        <f>IF('Start - jaro'!C29="","",'Start - jaro'!C29)</f>
        <v/>
      </c>
      <c r="D80" s="79" t="s">
        <v>52</v>
      </c>
      <c r="E80" s="82"/>
      <c r="F80" s="83"/>
      <c r="G80" s="173"/>
      <c r="H80" s="179" t="str">
        <f>IF($C80="","",IF(OR($E80="DNF",$F80="DNF",$G80="DNF"),"DNF",IF(OR($E80="NP",$F80="NP",$G80="NP"),"NP",IF(ISERROR(MEDIAN($E80:$G80)),"DNF",IF(COUNT($E80:$G80)&lt;3,MAX($E80:$G80),MEDIAN($E80:$G80))))))</f>
        <v/>
      </c>
      <c r="I80" s="88"/>
      <c r="J80" s="89"/>
      <c r="K80" s="89"/>
      <c r="L80" s="89"/>
      <c r="M80" s="89"/>
      <c r="N80" s="89"/>
      <c r="O80" s="89"/>
      <c r="P80" s="89"/>
      <c r="Q80" s="89"/>
      <c r="R80" s="89"/>
      <c r="S80" s="89"/>
      <c r="T80" s="90"/>
      <c r="U80" s="107" t="str">
        <f t="shared" si="2"/>
        <v/>
      </c>
      <c r="V80" s="758" t="str">
        <f>IF(C80="x","x",IF(C80="","",IF(OR(W80="NP",W80="DNF"),IF(W80="NP",MAX(W$12:W$309)+COUNTIF((W$12:W$309),MAX(W$12:W$309)),MAX(W$12:W$309)+COUNTIF((W$12:W$309),MAX(W$12:W$309))+COUNTIF((W$12:W$309),"NP")),W80)))</f>
        <v/>
      </c>
      <c r="W80" s="718" t="str">
        <f>IF(A80="x","x",IF(C80="","",IF(OR(X80="NP",X80="DNF"),X80,RANK(X80,X$12:X$309,1))))</f>
        <v/>
      </c>
      <c r="X80" s="718" t="str">
        <f>IF(A80="x","x",IF(C80="","",IF(OR(AND(U80="NP",U81="NP"),AND(U80="DNF",U81="DNF")),U80,IF(AND(U80="NP",U81="DNF"),U80,IF(AND(U80="DNF",U81="NP"),U81,MIN(U80,U81))))))</f>
        <v/>
      </c>
    </row>
    <row r="81" spans="1:24" ht="19.899999999999999" customHeight="1" thickBot="1" x14ac:dyDescent="0.25">
      <c r="A81" s="744"/>
      <c r="B81" s="784"/>
      <c r="C81" s="757"/>
      <c r="D81" s="80" t="s">
        <v>53</v>
      </c>
      <c r="E81" s="84"/>
      <c r="F81" s="85"/>
      <c r="G81" s="177"/>
      <c r="H81" s="180" t="str">
        <f>IF($C80="","",IF(OR($E81="DNF",$F81="DNF",$G81="DNF"),"DNF",IF(OR($E81="NP",$F81="NP",$G81="NP"),"NP",IF(ISERROR(MEDIAN($E81:$G81)),"DNF",IF(COUNT($E81:$G81)&lt;3,MAX($E81:$G81),MEDIAN($E81:$G81))))))</f>
        <v/>
      </c>
      <c r="I81" s="91"/>
      <c r="J81" s="92"/>
      <c r="K81" s="92"/>
      <c r="L81" s="92"/>
      <c r="M81" s="92"/>
      <c r="N81" s="92"/>
      <c r="O81" s="92"/>
      <c r="P81" s="92"/>
      <c r="Q81" s="92"/>
      <c r="R81" s="92"/>
      <c r="S81" s="92"/>
      <c r="T81" s="93"/>
      <c r="U81" s="108" t="str">
        <f t="shared" si="2"/>
        <v/>
      </c>
      <c r="V81" s="759"/>
      <c r="W81" s="718"/>
      <c r="X81" s="718"/>
    </row>
    <row r="82" spans="1:24" ht="19.899999999999999" customHeight="1" x14ac:dyDescent="0.2">
      <c r="A82" s="744" t="str">
        <f>IF('Start - jaro'!E30="","","x")</f>
        <v/>
      </c>
      <c r="B82" s="787">
        <v>25</v>
      </c>
      <c r="C82" s="756" t="str">
        <f>IF('Start - jaro'!C30="","",'Start - jaro'!C30)</f>
        <v/>
      </c>
      <c r="D82" s="79" t="s">
        <v>52</v>
      </c>
      <c r="E82" s="82"/>
      <c r="F82" s="83"/>
      <c r="G82" s="173"/>
      <c r="H82" s="179" t="str">
        <f>IF($C82="","",IF(OR($E82="DNF",$F82="DNF",$G82="DNF"),"DNF",IF(OR($E82="NP",$F82="NP",$G82="NP"),"NP",IF(ISERROR(MEDIAN($E82:$G82)),"DNF",IF(COUNT($E82:$G82)&lt;3,MAX($E82:$G82),MEDIAN($E82:$G82))))))</f>
        <v/>
      </c>
      <c r="I82" s="88"/>
      <c r="J82" s="89"/>
      <c r="K82" s="89"/>
      <c r="L82" s="89"/>
      <c r="M82" s="89"/>
      <c r="N82" s="89"/>
      <c r="O82" s="89"/>
      <c r="P82" s="89"/>
      <c r="Q82" s="89"/>
      <c r="R82" s="89"/>
      <c r="S82" s="89"/>
      <c r="T82" s="90"/>
      <c r="U82" s="107" t="str">
        <f t="shared" si="2"/>
        <v/>
      </c>
      <c r="V82" s="758" t="str">
        <f>IF(C82="x","x",IF(C82="","",IF(OR(W82="NP",W82="DNF"),IF(W82="NP",MAX(W$12:W$309)+COUNTIF((W$12:W$309),MAX(W$12:W$309)),MAX(W$12:W$309)+COUNTIF((W$12:W$309),MAX(W$12:W$309))+COUNTIF((W$12:W$309),"NP")),W82)))</f>
        <v/>
      </c>
      <c r="W82" s="718" t="str">
        <f>IF(A82="x","x",IF(C82="","",IF(OR(X82="NP",X82="DNF"),X82,RANK(X82,X$12:X$309,1))))</f>
        <v/>
      </c>
      <c r="X82" s="718" t="str">
        <f>IF(A82="x","x",IF(C82="","",IF(OR(AND(U82="NP",U83="NP"),AND(U82="DNF",U83="DNF")),U82,IF(AND(U82="NP",U83="DNF"),U82,IF(AND(U82="DNF",U83="NP"),U83,MIN(U82,U83))))))</f>
        <v/>
      </c>
    </row>
    <row r="83" spans="1:24" ht="19.899999999999999" customHeight="1" thickBot="1" x14ac:dyDescent="0.25">
      <c r="A83" s="744"/>
      <c r="B83" s="784"/>
      <c r="C83" s="757"/>
      <c r="D83" s="80" t="s">
        <v>53</v>
      </c>
      <c r="E83" s="84"/>
      <c r="F83" s="85"/>
      <c r="G83" s="177"/>
      <c r="H83" s="180" t="str">
        <f>IF($C82="","",IF(OR($E83="DNF",$F83="DNF",$G83="DNF"),"DNF",IF(OR($E83="NP",$F83="NP",$G83="NP"),"NP",IF(ISERROR(MEDIAN($E83:$G83)),"DNF",IF(COUNT($E83:$G83)&lt;3,MAX($E83:$G83),MEDIAN($E83:$G83))))))</f>
        <v/>
      </c>
      <c r="I83" s="91"/>
      <c r="J83" s="92"/>
      <c r="K83" s="92"/>
      <c r="L83" s="92"/>
      <c r="M83" s="92"/>
      <c r="N83" s="92"/>
      <c r="O83" s="92"/>
      <c r="P83" s="92"/>
      <c r="Q83" s="92"/>
      <c r="R83" s="92"/>
      <c r="S83" s="92"/>
      <c r="T83" s="93"/>
      <c r="U83" s="108" t="str">
        <f t="shared" si="2"/>
        <v/>
      </c>
      <c r="V83" s="759"/>
      <c r="W83" s="718"/>
      <c r="X83" s="718"/>
    </row>
    <row r="84" spans="1:24" ht="19.899999999999999" customHeight="1" x14ac:dyDescent="0.2">
      <c r="A84" s="744" t="str">
        <f>IF('Start - jaro'!I6="","","x")</f>
        <v/>
      </c>
      <c r="B84" s="787">
        <v>26</v>
      </c>
      <c r="C84" s="756" t="str">
        <f>IF('Start - jaro'!G6="","",'Start - jaro'!G6)</f>
        <v/>
      </c>
      <c r="D84" s="79" t="s">
        <v>52</v>
      </c>
      <c r="E84" s="82"/>
      <c r="F84" s="83"/>
      <c r="G84" s="173"/>
      <c r="H84" s="179" t="str">
        <f>IF($C84="","",IF(OR($E84="DNF",$F84="DNF",$G84="DNF"),"DNF",IF(OR($E84="NP",$F84="NP",$G84="NP"),"NP",IF(ISERROR(MEDIAN($E84:$G84)),"DNF",IF(COUNT($E84:$G84)&lt;3,MAX($E84:$G84),MEDIAN($E84:$G84))))))</f>
        <v/>
      </c>
      <c r="I84" s="88"/>
      <c r="J84" s="89"/>
      <c r="K84" s="89"/>
      <c r="L84" s="89"/>
      <c r="M84" s="89"/>
      <c r="N84" s="89"/>
      <c r="O84" s="89"/>
      <c r="P84" s="89"/>
      <c r="Q84" s="89"/>
      <c r="R84" s="89"/>
      <c r="S84" s="89"/>
      <c r="T84" s="90"/>
      <c r="U84" s="107" t="str">
        <f t="shared" si="2"/>
        <v/>
      </c>
      <c r="V84" s="758" t="str">
        <f>IF(C84="x","x",IF(C84="","",IF(OR(W84="NP",W84="DNF"),IF(W84="NP",MAX(W$12:W$309)+COUNTIF((W$12:W$309),MAX(W$12:W$309)),MAX(W$12:W$309)+COUNTIF((W$12:W$309),MAX(W$12:W$309))+COUNTIF((W$12:W$309),"NP")),W84)))</f>
        <v/>
      </c>
      <c r="W84" s="718" t="str">
        <f>IF(A84="x","x",IF(C84="","",IF(OR(X84="NP",X84="DNF"),X84,RANK(X84,X$12:X$309,1))))</f>
        <v/>
      </c>
      <c r="X84" s="718" t="str">
        <f>IF(A84="x","x",IF(C84="","",IF(OR(AND(U84="NP",U85="NP"),AND(U84="DNF",U85="DNF")),U84,IF(AND(U84="NP",U85="DNF"),U84,IF(AND(U84="DNF",U85="NP"),U85,MIN(U84,U85))))))</f>
        <v/>
      </c>
    </row>
    <row r="85" spans="1:24" ht="19.899999999999999" customHeight="1" thickBot="1" x14ac:dyDescent="0.25">
      <c r="A85" s="744"/>
      <c r="B85" s="784"/>
      <c r="C85" s="757"/>
      <c r="D85" s="80" t="s">
        <v>53</v>
      </c>
      <c r="E85" s="84"/>
      <c r="F85" s="85"/>
      <c r="G85" s="177"/>
      <c r="H85" s="180" t="str">
        <f>IF($C84="","",IF(OR($E85="DNF",$F85="DNF",$G85="DNF"),"DNF",IF(OR($E85="NP",$F85="NP",$G85="NP"),"NP",IF(ISERROR(MEDIAN($E85:$G85)),"DNF",IF(COUNT($E85:$G85)&lt;3,MAX($E85:$G85),MEDIAN($E85:$G85))))))</f>
        <v/>
      </c>
      <c r="I85" s="91"/>
      <c r="J85" s="92"/>
      <c r="K85" s="92"/>
      <c r="L85" s="92"/>
      <c r="M85" s="92"/>
      <c r="N85" s="92"/>
      <c r="O85" s="92"/>
      <c r="P85" s="92"/>
      <c r="Q85" s="92"/>
      <c r="R85" s="92"/>
      <c r="S85" s="92"/>
      <c r="T85" s="93"/>
      <c r="U85" s="108" t="str">
        <f t="shared" si="2"/>
        <v/>
      </c>
      <c r="V85" s="759"/>
      <c r="W85" s="718"/>
      <c r="X85" s="718"/>
    </row>
    <row r="86" spans="1:24" ht="19.899999999999999" customHeight="1" x14ac:dyDescent="0.2">
      <c r="A86" s="744" t="str">
        <f>IF('Start - jaro'!I7="","","x")</f>
        <v/>
      </c>
      <c r="B86" s="787">
        <v>27</v>
      </c>
      <c r="C86" s="756" t="str">
        <f>IF('Start - jaro'!G7="","",'Start - jaro'!G7)</f>
        <v/>
      </c>
      <c r="D86" s="79" t="s">
        <v>52</v>
      </c>
      <c r="E86" s="82"/>
      <c r="F86" s="83"/>
      <c r="G86" s="173"/>
      <c r="H86" s="179" t="str">
        <f>IF($C86="","",IF(OR($E86="DNF",$F86="DNF",$G86="DNF"),"DNF",IF(OR($E86="NP",$F86="NP",$G86="NP"),"NP",IF(ISERROR(MEDIAN($E86:$G86)),"DNF",IF(COUNT($E86:$G86)&lt;3,MAX($E86:$G86),MEDIAN($E86:$G86))))))</f>
        <v/>
      </c>
      <c r="I86" s="88"/>
      <c r="J86" s="89"/>
      <c r="K86" s="89"/>
      <c r="L86" s="89"/>
      <c r="M86" s="89"/>
      <c r="N86" s="89"/>
      <c r="O86" s="89"/>
      <c r="P86" s="89"/>
      <c r="Q86" s="89"/>
      <c r="R86" s="89"/>
      <c r="S86" s="89"/>
      <c r="T86" s="90"/>
      <c r="U86" s="107" t="str">
        <f t="shared" si="2"/>
        <v/>
      </c>
      <c r="V86" s="758" t="str">
        <f>IF(C86="x","x",IF(C86="","",IF(OR(W86="NP",W86="DNF"),IF(W86="NP",MAX(W$12:W$309)+COUNTIF((W$12:W$309),MAX(W$12:W$309)),MAX(W$12:W$309)+COUNTIF((W$12:W$309),MAX(W$12:W$309))+COUNTIF((W$12:W$309),"NP")),W86)))</f>
        <v/>
      </c>
      <c r="W86" s="718" t="str">
        <f>IF(A86="x","x",IF(C86="","",IF(OR(X86="NP",X86="DNF"),X86,RANK(X86,X$12:X$309,1))))</f>
        <v/>
      </c>
      <c r="X86" s="718" t="str">
        <f>IF(A86="x","x",IF(C86="","",IF(OR(AND(U86="NP",U87="NP"),AND(U86="DNF",U87="DNF")),U86,IF(AND(U86="NP",U87="DNF"),U86,IF(AND(U86="DNF",U87="NP"),U87,MIN(U86,U87))))))</f>
        <v/>
      </c>
    </row>
    <row r="87" spans="1:24" ht="19.899999999999999" customHeight="1" thickBot="1" x14ac:dyDescent="0.25">
      <c r="A87" s="744"/>
      <c r="B87" s="784"/>
      <c r="C87" s="757"/>
      <c r="D87" s="80" t="s">
        <v>53</v>
      </c>
      <c r="E87" s="84"/>
      <c r="F87" s="85"/>
      <c r="G87" s="177"/>
      <c r="H87" s="180" t="str">
        <f>IF($C86="","",IF(OR($E87="DNF",$F87="DNF",$G87="DNF"),"DNF",IF(OR($E87="NP",$F87="NP",$G87="NP"),"NP",IF(ISERROR(MEDIAN($E87:$G87)),"DNF",IF(COUNT($E87:$G87)&lt;3,MAX($E87:$G87),MEDIAN($E87:$G87))))))</f>
        <v/>
      </c>
      <c r="I87" s="91"/>
      <c r="J87" s="92"/>
      <c r="K87" s="92"/>
      <c r="L87" s="92"/>
      <c r="M87" s="92"/>
      <c r="N87" s="92"/>
      <c r="O87" s="92"/>
      <c r="P87" s="92"/>
      <c r="Q87" s="92"/>
      <c r="R87" s="92"/>
      <c r="S87" s="92"/>
      <c r="T87" s="93"/>
      <c r="U87" s="108" t="str">
        <f t="shared" si="2"/>
        <v/>
      </c>
      <c r="V87" s="759"/>
      <c r="W87" s="718"/>
      <c r="X87" s="718"/>
    </row>
    <row r="88" spans="1:24" ht="19.899999999999999" customHeight="1" x14ac:dyDescent="0.2">
      <c r="A88" s="744" t="str">
        <f>IF('Start - jaro'!I8="","","x")</f>
        <v/>
      </c>
      <c r="B88" s="787">
        <v>28</v>
      </c>
      <c r="C88" s="756" t="str">
        <f>IF('Start - jaro'!G8="","",'Start - jaro'!G8)</f>
        <v/>
      </c>
      <c r="D88" s="79" t="s">
        <v>52</v>
      </c>
      <c r="E88" s="82"/>
      <c r="F88" s="83"/>
      <c r="G88" s="173"/>
      <c r="H88" s="179" t="str">
        <f>IF($C88="","",IF(OR($E88="DNF",$F88="DNF",$G88="DNF"),"DNF",IF(OR($E88="NP",$F88="NP",$G88="NP"),"NP",IF(ISERROR(MEDIAN($E88:$G88)),"DNF",IF(COUNT($E88:$G88)&lt;3,MAX($E88:$G88),MEDIAN($E88:$G88))))))</f>
        <v/>
      </c>
      <c r="I88" s="88"/>
      <c r="J88" s="89"/>
      <c r="K88" s="89"/>
      <c r="L88" s="89"/>
      <c r="M88" s="89"/>
      <c r="N88" s="89"/>
      <c r="O88" s="89"/>
      <c r="P88" s="89"/>
      <c r="Q88" s="89"/>
      <c r="R88" s="89"/>
      <c r="S88" s="89"/>
      <c r="T88" s="90"/>
      <c r="U88" s="107" t="str">
        <f t="shared" si="2"/>
        <v/>
      </c>
      <c r="V88" s="758" t="str">
        <f>IF(C88="x","x",IF(C88="","",IF(OR(W88="NP",W88="DNF"),IF(W88="NP",MAX(W$12:W$309)+COUNTIF((W$12:W$309),MAX(W$12:W$309)),MAX(W$12:W$309)+COUNTIF((W$12:W$309),MAX(W$12:W$309))+COUNTIF((W$12:W$309),"NP")),W88)))</f>
        <v/>
      </c>
      <c r="W88" s="718" t="str">
        <f>IF(A88="x","x",IF(C88="","",IF(OR(X88="NP",X88="DNF"),X88,RANK(X88,X$12:X$309,1))))</f>
        <v/>
      </c>
      <c r="X88" s="718" t="str">
        <f>IF(A88="x","x",IF(C88="","",IF(OR(AND(U88="NP",U89="NP"),AND(U88="DNF",U89="DNF")),U88,IF(AND(U88="NP",U89="DNF"),U88,IF(AND(U88="DNF",U89="NP"),U89,MIN(U88,U89))))))</f>
        <v/>
      </c>
    </row>
    <row r="89" spans="1:24" ht="19.899999999999999" customHeight="1" thickBot="1" x14ac:dyDescent="0.25">
      <c r="A89" s="744"/>
      <c r="B89" s="784"/>
      <c r="C89" s="757"/>
      <c r="D89" s="80" t="s">
        <v>53</v>
      </c>
      <c r="E89" s="84"/>
      <c r="F89" s="85"/>
      <c r="G89" s="177"/>
      <c r="H89" s="180" t="str">
        <f>IF($C88="","",IF(OR($E89="DNF",$F89="DNF",$G89="DNF"),"DNF",IF(OR($E89="NP",$F89="NP",$G89="NP"),"NP",IF(ISERROR(MEDIAN($E89:$G89)),"DNF",IF(COUNT($E89:$G89)&lt;3,MAX($E89:$G89),MEDIAN($E89:$G89))))))</f>
        <v/>
      </c>
      <c r="I89" s="91"/>
      <c r="J89" s="92"/>
      <c r="K89" s="92"/>
      <c r="L89" s="92"/>
      <c r="M89" s="92"/>
      <c r="N89" s="92"/>
      <c r="O89" s="92"/>
      <c r="P89" s="92"/>
      <c r="Q89" s="92"/>
      <c r="R89" s="92"/>
      <c r="S89" s="92"/>
      <c r="T89" s="93"/>
      <c r="U89" s="108" t="str">
        <f t="shared" si="2"/>
        <v/>
      </c>
      <c r="V89" s="759"/>
      <c r="W89" s="718"/>
      <c r="X89" s="718"/>
    </row>
    <row r="90" spans="1:24" ht="19.899999999999999" customHeight="1" x14ac:dyDescent="0.2">
      <c r="A90" s="744" t="str">
        <f>IF('Start - jaro'!I9="","","x")</f>
        <v/>
      </c>
      <c r="B90" s="787">
        <v>29</v>
      </c>
      <c r="C90" s="756" t="str">
        <f>IF('Start - jaro'!G9="","",'Start - jaro'!G9)</f>
        <v/>
      </c>
      <c r="D90" s="79" t="s">
        <v>52</v>
      </c>
      <c r="E90" s="82"/>
      <c r="F90" s="83"/>
      <c r="G90" s="173"/>
      <c r="H90" s="179" t="str">
        <f>IF($C90="","",IF(OR($E90="DNF",$F90="DNF",$G90="DNF"),"DNF",IF(OR($E90="NP",$F90="NP",$G90="NP"),"NP",IF(ISERROR(MEDIAN($E90:$G90)),"DNF",IF(COUNT($E90:$G90)&lt;3,MAX($E90:$G90),MEDIAN($E90:$G90))))))</f>
        <v/>
      </c>
      <c r="I90" s="88"/>
      <c r="J90" s="89"/>
      <c r="K90" s="89"/>
      <c r="L90" s="89"/>
      <c r="M90" s="89"/>
      <c r="N90" s="89"/>
      <c r="O90" s="89"/>
      <c r="P90" s="89"/>
      <c r="Q90" s="89"/>
      <c r="R90" s="89"/>
      <c r="S90" s="89"/>
      <c r="T90" s="90"/>
      <c r="U90" s="107" t="str">
        <f t="shared" si="2"/>
        <v/>
      </c>
      <c r="V90" s="758" t="str">
        <f>IF(C90="x","x",IF(C90="","",IF(OR(W90="NP",W90="DNF"),IF(W90="NP",MAX(W$12:W$309)+COUNTIF((W$12:W$309),MAX(W$12:W$309)),MAX(W$12:W$309)+COUNTIF((W$12:W$309),MAX(W$12:W$309))+COUNTIF((W$12:W$309),"NP")),W90)))</f>
        <v/>
      </c>
      <c r="W90" s="718" t="str">
        <f>IF(A90="x","x",IF(C90="","",IF(OR(X90="NP",X90="DNF"),X90,RANK(X90,X$12:X$309,1))))</f>
        <v/>
      </c>
      <c r="X90" s="718" t="str">
        <f>IF(A90="x","x",IF(C90="","",IF(OR(AND(U90="NP",U91="NP"),AND(U90="DNF",U91="DNF")),U90,IF(AND(U90="NP",U91="DNF"),U90,IF(AND(U90="DNF",U91="NP"),U91,MIN(U90,U91))))))</f>
        <v/>
      </c>
    </row>
    <row r="91" spans="1:24" ht="19.899999999999999" customHeight="1" thickBot="1" x14ac:dyDescent="0.25">
      <c r="A91" s="744"/>
      <c r="B91" s="784"/>
      <c r="C91" s="757"/>
      <c r="D91" s="80" t="s">
        <v>53</v>
      </c>
      <c r="E91" s="84"/>
      <c r="F91" s="85"/>
      <c r="G91" s="177"/>
      <c r="H91" s="180" t="str">
        <f>IF($C90="","",IF(OR($E91="DNF",$F91="DNF",$G91="DNF"),"DNF",IF(OR($E91="NP",$F91="NP",$G91="NP"),"NP",IF(ISERROR(MEDIAN($E91:$G91)),"DNF",IF(COUNT($E91:$G91)&lt;3,MAX($E91:$G91),MEDIAN($E91:$G91))))))</f>
        <v/>
      </c>
      <c r="I91" s="91"/>
      <c r="J91" s="92"/>
      <c r="K91" s="92"/>
      <c r="L91" s="92"/>
      <c r="M91" s="92"/>
      <c r="N91" s="92"/>
      <c r="O91" s="92"/>
      <c r="P91" s="92"/>
      <c r="Q91" s="92"/>
      <c r="R91" s="92"/>
      <c r="S91" s="92"/>
      <c r="T91" s="93"/>
      <c r="U91" s="108" t="str">
        <f t="shared" si="2"/>
        <v/>
      </c>
      <c r="V91" s="759"/>
      <c r="W91" s="718"/>
      <c r="X91" s="718"/>
    </row>
    <row r="92" spans="1:24" ht="19.899999999999999" customHeight="1" x14ac:dyDescent="0.2">
      <c r="A92" s="744" t="str">
        <f>IF('Start - jaro'!I10="","","x")</f>
        <v/>
      </c>
      <c r="B92" s="783">
        <v>30</v>
      </c>
      <c r="C92" s="788" t="str">
        <f>IF('Start - jaro'!G10="","",'Start - jaro'!G10)</f>
        <v/>
      </c>
      <c r="D92" s="81" t="s">
        <v>52</v>
      </c>
      <c r="E92" s="86"/>
      <c r="F92" s="87"/>
      <c r="G92" s="178"/>
      <c r="H92" s="179" t="str">
        <f>IF($C92="","",IF(OR($E92="DNF",$F92="DNF",$G92="DNF"),"DNF",IF(OR($E92="NP",$F92="NP",$G92="NP"),"NP",IF(ISERROR(MEDIAN($E92:$G92)),"DNF",IF(COUNT($E92:$G92)&lt;3,MAX($E92:$G92),MEDIAN($E92:$G92))))))</f>
        <v/>
      </c>
      <c r="I92" s="94"/>
      <c r="J92" s="95"/>
      <c r="K92" s="95"/>
      <c r="L92" s="95"/>
      <c r="M92" s="95"/>
      <c r="N92" s="95"/>
      <c r="O92" s="95"/>
      <c r="P92" s="95"/>
      <c r="Q92" s="95"/>
      <c r="R92" s="95"/>
      <c r="S92" s="95"/>
      <c r="T92" s="96"/>
      <c r="U92" s="107" t="str">
        <f t="shared" si="2"/>
        <v/>
      </c>
      <c r="V92" s="758" t="str">
        <f>IF(C92="x","x",IF(C92="","",IF(OR(W92="NP",W92="DNF"),IF(W92="NP",MAX(W$12:W$309)+COUNTIF((W$12:W$309),MAX(W$12:W$309)),MAX(W$12:W$309)+COUNTIF((W$12:W$309),MAX(W$12:W$309))+COUNTIF((W$12:W$309),"NP")),W92)))</f>
        <v/>
      </c>
      <c r="W92" s="718" t="str">
        <f>IF(A92="x","x",IF(C92="","",IF(OR(X92="NP",X92="DNF"),X92,RANK(X92,X$12:X$309,1))))</f>
        <v/>
      </c>
      <c r="X92" s="718" t="str">
        <f>IF(A92="x","x",IF(C92="","",IF(OR(AND(U92="NP",U93="NP"),AND(U92="DNF",U93="DNF")),U92,IF(AND(U92="NP",U93="DNF"),U92,IF(AND(U92="DNF",U93="NP"),U93,MIN(U92,U93))))))</f>
        <v/>
      </c>
    </row>
    <row r="93" spans="1:24" ht="19.899999999999999" customHeight="1" thickBot="1" x14ac:dyDescent="0.25">
      <c r="A93" s="744"/>
      <c r="B93" s="784"/>
      <c r="C93" s="786"/>
      <c r="D93" s="80" t="s">
        <v>53</v>
      </c>
      <c r="E93" s="84"/>
      <c r="F93" s="85"/>
      <c r="G93" s="177"/>
      <c r="H93" s="180" t="str">
        <f>IF($C92="","",IF(OR($E93="DNF",$F93="DNF",$G93="DNF"),"DNF",IF(OR($E93="NP",$F93="NP",$G93="NP"),"NP",IF(ISERROR(MEDIAN($E93:$G93)),"DNF",IF(COUNT($E93:$G93)&lt;3,MAX($E93:$G93),MEDIAN($E93:$G93))))))</f>
        <v/>
      </c>
      <c r="I93" s="91"/>
      <c r="J93" s="92"/>
      <c r="K93" s="92"/>
      <c r="L93" s="92"/>
      <c r="M93" s="92"/>
      <c r="N93" s="92"/>
      <c r="O93" s="92"/>
      <c r="P93" s="92"/>
      <c r="Q93" s="92"/>
      <c r="R93" s="92"/>
      <c r="S93" s="92"/>
      <c r="T93" s="93"/>
      <c r="U93" s="108" t="str">
        <f t="shared" si="2"/>
        <v/>
      </c>
      <c r="V93" s="759"/>
      <c r="W93" s="718"/>
      <c r="X93" s="718"/>
    </row>
    <row r="94" spans="1:24" ht="15" customHeight="1" x14ac:dyDescent="0.2">
      <c r="B94" s="745" t="s">
        <v>32</v>
      </c>
      <c r="C94" s="746"/>
      <c r="D94" s="746"/>
      <c r="E94" s="746"/>
      <c r="F94" s="746"/>
      <c r="G94" s="746"/>
      <c r="H94" s="746"/>
      <c r="I94" s="746"/>
      <c r="J94" s="746"/>
      <c r="K94" s="746"/>
      <c r="L94" s="746"/>
      <c r="M94" s="746"/>
      <c r="N94" s="746"/>
      <c r="O94" s="746"/>
      <c r="P94" s="749"/>
      <c r="Q94" s="749"/>
      <c r="R94" s="749"/>
      <c r="S94" s="749"/>
      <c r="T94" s="749"/>
      <c r="U94" s="749"/>
      <c r="V94" s="750"/>
    </row>
    <row r="95" spans="1:24" ht="15" customHeight="1" x14ac:dyDescent="0.2">
      <c r="B95" s="747"/>
      <c r="C95" s="748"/>
      <c r="D95" s="748"/>
      <c r="E95" s="748"/>
      <c r="F95" s="748"/>
      <c r="G95" s="748"/>
      <c r="H95" s="748"/>
      <c r="I95" s="748"/>
      <c r="J95" s="748"/>
      <c r="K95" s="748"/>
      <c r="L95" s="748"/>
      <c r="M95" s="748"/>
      <c r="N95" s="748"/>
      <c r="O95" s="748"/>
      <c r="P95" s="751"/>
      <c r="Q95" s="751"/>
      <c r="R95" s="751"/>
      <c r="S95" s="751"/>
      <c r="T95" s="751"/>
      <c r="U95" s="751"/>
      <c r="V95" s="752"/>
    </row>
    <row r="96" spans="1:24" ht="15" customHeight="1" x14ac:dyDescent="0.2">
      <c r="B96" s="747"/>
      <c r="C96" s="748"/>
      <c r="D96" s="748"/>
      <c r="E96" s="748"/>
      <c r="F96" s="748"/>
      <c r="G96" s="748"/>
      <c r="H96" s="748"/>
      <c r="I96" s="748"/>
      <c r="J96" s="748"/>
      <c r="K96" s="748"/>
      <c r="L96" s="748"/>
      <c r="M96" s="748"/>
      <c r="N96" s="748"/>
      <c r="O96" s="748"/>
      <c r="P96" s="751"/>
      <c r="Q96" s="751"/>
      <c r="R96" s="751"/>
      <c r="S96" s="751"/>
      <c r="T96" s="751"/>
      <c r="U96" s="751"/>
      <c r="V96" s="752"/>
    </row>
    <row r="97" spans="1:24" ht="19.899999999999999" customHeight="1" thickBot="1" x14ac:dyDescent="0.25">
      <c r="B97" s="753" t="s">
        <v>91</v>
      </c>
      <c r="C97" s="754"/>
      <c r="D97" s="754"/>
      <c r="E97" s="754"/>
      <c r="F97" s="754"/>
      <c r="G97" s="754"/>
      <c r="H97" s="754"/>
      <c r="I97" s="754"/>
      <c r="J97" s="754"/>
      <c r="K97" s="754"/>
      <c r="L97" s="754"/>
      <c r="M97" s="754"/>
      <c r="N97" s="754"/>
      <c r="O97" s="755"/>
      <c r="P97" s="751"/>
      <c r="Q97" s="751"/>
      <c r="R97" s="751"/>
      <c r="S97" s="751"/>
      <c r="T97" s="751"/>
      <c r="U97" s="751"/>
      <c r="V97" s="752"/>
    </row>
    <row r="98" spans="1:24" ht="15" customHeight="1" x14ac:dyDescent="0.2">
      <c r="B98" s="729" t="s">
        <v>26</v>
      </c>
      <c r="C98" s="730"/>
      <c r="D98" s="731"/>
      <c r="E98" s="735" t="s">
        <v>33</v>
      </c>
      <c r="F98" s="736"/>
      <c r="G98" s="736"/>
      <c r="H98" s="737"/>
      <c r="I98" s="741" t="s">
        <v>34</v>
      </c>
      <c r="J98" s="742"/>
      <c r="K98" s="742"/>
      <c r="L98" s="742"/>
      <c r="M98" s="742"/>
      <c r="N98" s="742"/>
      <c r="O98" s="742"/>
      <c r="P98" s="742"/>
      <c r="Q98" s="742"/>
      <c r="R98" s="742"/>
      <c r="S98" s="742"/>
      <c r="T98" s="743"/>
      <c r="U98" s="773" t="s">
        <v>35</v>
      </c>
      <c r="V98" s="774"/>
    </row>
    <row r="99" spans="1:24" ht="15" customHeight="1" x14ac:dyDescent="0.2">
      <c r="B99" s="732"/>
      <c r="C99" s="733"/>
      <c r="D99" s="734"/>
      <c r="E99" s="738"/>
      <c r="F99" s="739"/>
      <c r="G99" s="739"/>
      <c r="H99" s="740"/>
      <c r="I99" s="775" t="s">
        <v>36</v>
      </c>
      <c r="J99" s="721" t="s">
        <v>37</v>
      </c>
      <c r="K99" s="721" t="s">
        <v>38</v>
      </c>
      <c r="L99" s="721" t="s">
        <v>151</v>
      </c>
      <c r="M99" s="721" t="s">
        <v>153</v>
      </c>
      <c r="N99" s="721" t="s">
        <v>152</v>
      </c>
      <c r="O99" s="721" t="s">
        <v>39</v>
      </c>
      <c r="P99" s="721" t="s">
        <v>40</v>
      </c>
      <c r="Q99" s="721" t="s">
        <v>41</v>
      </c>
      <c r="R99" s="721" t="s">
        <v>42</v>
      </c>
      <c r="S99" s="721" t="s">
        <v>154</v>
      </c>
      <c r="T99" s="723" t="s">
        <v>89</v>
      </c>
      <c r="U99" s="760"/>
      <c r="V99" s="719"/>
    </row>
    <row r="100" spans="1:24" ht="15" customHeight="1" x14ac:dyDescent="0.2">
      <c r="B100" s="732"/>
      <c r="C100" s="733"/>
      <c r="D100" s="734"/>
      <c r="E100" s="738"/>
      <c r="F100" s="739"/>
      <c r="G100" s="739"/>
      <c r="H100" s="740"/>
      <c r="I100" s="775"/>
      <c r="J100" s="721"/>
      <c r="K100" s="721"/>
      <c r="L100" s="721"/>
      <c r="M100" s="721"/>
      <c r="N100" s="721"/>
      <c r="O100" s="721"/>
      <c r="P100" s="721"/>
      <c r="Q100" s="721"/>
      <c r="R100" s="721"/>
      <c r="S100" s="721"/>
      <c r="T100" s="723"/>
      <c r="U100" s="725" t="s">
        <v>43</v>
      </c>
      <c r="V100" s="727" t="s">
        <v>44</v>
      </c>
    </row>
    <row r="101" spans="1:24" ht="15" customHeight="1" x14ac:dyDescent="0.2">
      <c r="B101" s="777" t="str">
        <f>"KATEGORIE: "&amp;'Start - podzim'!$N$2</f>
        <v>KATEGORIE: STARŠÍ</v>
      </c>
      <c r="C101" s="778"/>
      <c r="D101" s="779"/>
      <c r="E101" s="725" t="s">
        <v>45</v>
      </c>
      <c r="F101" s="721" t="s">
        <v>46</v>
      </c>
      <c r="G101" s="721" t="s">
        <v>47</v>
      </c>
      <c r="H101" s="727" t="s">
        <v>48</v>
      </c>
      <c r="I101" s="775"/>
      <c r="J101" s="721"/>
      <c r="K101" s="721"/>
      <c r="L101" s="721"/>
      <c r="M101" s="721"/>
      <c r="N101" s="721"/>
      <c r="O101" s="721"/>
      <c r="P101" s="721"/>
      <c r="Q101" s="721"/>
      <c r="R101" s="721"/>
      <c r="S101" s="721"/>
      <c r="T101" s="723"/>
      <c r="U101" s="725"/>
      <c r="V101" s="727"/>
    </row>
    <row r="102" spans="1:24" ht="15" customHeight="1" x14ac:dyDescent="0.2">
      <c r="B102" s="780"/>
      <c r="C102" s="781"/>
      <c r="D102" s="782"/>
      <c r="E102" s="725"/>
      <c r="F102" s="721"/>
      <c r="G102" s="721"/>
      <c r="H102" s="727"/>
      <c r="I102" s="775"/>
      <c r="J102" s="721"/>
      <c r="K102" s="721"/>
      <c r="L102" s="721"/>
      <c r="M102" s="721"/>
      <c r="N102" s="721"/>
      <c r="O102" s="721"/>
      <c r="P102" s="721"/>
      <c r="Q102" s="721"/>
      <c r="R102" s="721"/>
      <c r="S102" s="721"/>
      <c r="T102" s="723"/>
      <c r="U102" s="725"/>
      <c r="V102" s="727"/>
    </row>
    <row r="103" spans="1:24" ht="16.899999999999999" customHeight="1" x14ac:dyDescent="0.2">
      <c r="B103" s="760" t="s">
        <v>49</v>
      </c>
      <c r="C103" s="762" t="s">
        <v>50</v>
      </c>
      <c r="D103" s="719" t="s">
        <v>51</v>
      </c>
      <c r="E103" s="725"/>
      <c r="F103" s="721"/>
      <c r="G103" s="721"/>
      <c r="H103" s="727"/>
      <c r="I103" s="775"/>
      <c r="J103" s="721"/>
      <c r="K103" s="721"/>
      <c r="L103" s="721"/>
      <c r="M103" s="721"/>
      <c r="N103" s="721"/>
      <c r="O103" s="721"/>
      <c r="P103" s="721"/>
      <c r="Q103" s="721"/>
      <c r="R103" s="721"/>
      <c r="S103" s="721"/>
      <c r="T103" s="723"/>
      <c r="U103" s="725"/>
      <c r="V103" s="727"/>
    </row>
    <row r="104" spans="1:24" ht="16.899999999999999" customHeight="1" thickBot="1" x14ac:dyDescent="0.25">
      <c r="B104" s="761"/>
      <c r="C104" s="763"/>
      <c r="D104" s="720"/>
      <c r="E104" s="726"/>
      <c r="F104" s="722"/>
      <c r="G104" s="722"/>
      <c r="H104" s="728"/>
      <c r="I104" s="776"/>
      <c r="J104" s="722"/>
      <c r="K104" s="722"/>
      <c r="L104" s="722"/>
      <c r="M104" s="722"/>
      <c r="N104" s="722"/>
      <c r="O104" s="722"/>
      <c r="P104" s="722"/>
      <c r="Q104" s="722"/>
      <c r="R104" s="722"/>
      <c r="S104" s="722"/>
      <c r="T104" s="724"/>
      <c r="U104" s="726"/>
      <c r="V104" s="728"/>
    </row>
    <row r="105" spans="1:24" ht="19.899999999999999" customHeight="1" x14ac:dyDescent="0.2">
      <c r="A105" s="744" t="str">
        <f>IF('Start - jaro'!I11="","","x")</f>
        <v/>
      </c>
      <c r="B105" s="787">
        <v>31</v>
      </c>
      <c r="C105" s="788" t="str">
        <f>IF('Start - jaro'!G11="","",'Start - jaro'!G11)</f>
        <v/>
      </c>
      <c r="D105" s="79" t="s">
        <v>52</v>
      </c>
      <c r="E105" s="82"/>
      <c r="F105" s="83"/>
      <c r="G105" s="173"/>
      <c r="H105" s="179" t="str">
        <f>IF($C105="","",IF(OR($E105="DNF",$F105="DNF",$G105="DNF"),"DNF",IF(OR($E105="NP",$F105="NP",$G105="NP"),"NP",IF(ISERROR(MEDIAN($E105:$G105)),"DNF",IF(COUNT($E105:$G105)&lt;3,MAX($E105:$G105),MEDIAN($E105:$G105))))))</f>
        <v/>
      </c>
      <c r="I105" s="88"/>
      <c r="J105" s="89"/>
      <c r="K105" s="89"/>
      <c r="L105" s="89"/>
      <c r="M105" s="89"/>
      <c r="N105" s="89"/>
      <c r="O105" s="89"/>
      <c r="P105" s="89"/>
      <c r="Q105" s="89"/>
      <c r="R105" s="89"/>
      <c r="S105" s="89"/>
      <c r="T105" s="90"/>
      <c r="U105" s="107" t="str">
        <f t="shared" ref="U105:U124" si="3">IF(H105="","",IF(H105="NP","NP",IF(H105="DNF","DNF",SUM(I105:T105)+H105)))</f>
        <v/>
      </c>
      <c r="V105" s="758" t="str">
        <f>IF(C105="x","x",IF(C105="","",IF(OR(W105="NP",W105="DNF"),IF(W105="NP",MAX(W$12:W$309)+COUNTIF((W$12:W$309),MAX(W$12:W$309)),MAX(W$12:W$309)+COUNTIF((W$12:W$309),MAX(W$12:W$309))+COUNTIF((W$12:W$309),"NP")),W105)))</f>
        <v/>
      </c>
      <c r="W105" s="718" t="str">
        <f>IF(A105="x","x",IF(C105="","",IF(OR(X105="NP",X105="DNF"),X105,RANK(X105,X$12:X$309,1))))</f>
        <v/>
      </c>
      <c r="X105" s="718" t="str">
        <f>IF(A105="x","x",IF(C105="","",IF(OR(AND(U105="NP",U106="NP"),AND(U105="DNF",U106="DNF")),U105,IF(AND(U105="NP",U106="DNF"),U105,IF(AND(U105="DNF",U106="NP"),U106,MIN(U105,U106))))))</f>
        <v/>
      </c>
    </row>
    <row r="106" spans="1:24" ht="19.899999999999999" customHeight="1" thickBot="1" x14ac:dyDescent="0.25">
      <c r="A106" s="744"/>
      <c r="B106" s="784"/>
      <c r="C106" s="786"/>
      <c r="D106" s="80" t="s">
        <v>53</v>
      </c>
      <c r="E106" s="84"/>
      <c r="F106" s="85"/>
      <c r="G106" s="177"/>
      <c r="H106" s="180" t="str">
        <f>IF($C105="","",IF(OR($E106="DNF",$F106="DNF",$G106="DNF"),"DNF",IF(OR($E106="NP",$F106="NP",$G106="NP"),"NP",IF(ISERROR(MEDIAN($E106:$G106)),"DNF",IF(COUNT($E106:$G106)&lt;3,MAX($E106:$G106),MEDIAN($E106:$G106))))))</f>
        <v/>
      </c>
      <c r="I106" s="91"/>
      <c r="J106" s="92"/>
      <c r="K106" s="92"/>
      <c r="L106" s="92"/>
      <c r="M106" s="92"/>
      <c r="N106" s="92"/>
      <c r="O106" s="92"/>
      <c r="P106" s="92"/>
      <c r="Q106" s="92"/>
      <c r="R106" s="92"/>
      <c r="S106" s="92"/>
      <c r="T106" s="93"/>
      <c r="U106" s="108" t="str">
        <f t="shared" si="3"/>
        <v/>
      </c>
      <c r="V106" s="759"/>
      <c r="W106" s="718"/>
      <c r="X106" s="718"/>
    </row>
    <row r="107" spans="1:24" ht="19.899999999999999" customHeight="1" x14ac:dyDescent="0.2">
      <c r="A107" s="744" t="str">
        <f>IF('Start - jaro'!I12="","","x")</f>
        <v/>
      </c>
      <c r="B107" s="787">
        <v>32</v>
      </c>
      <c r="C107" s="788" t="str">
        <f>IF('Start - jaro'!G12="","",'Start - jaro'!G12)</f>
        <v/>
      </c>
      <c r="D107" s="79" t="s">
        <v>52</v>
      </c>
      <c r="E107" s="82"/>
      <c r="F107" s="83"/>
      <c r="G107" s="173"/>
      <c r="H107" s="179" t="str">
        <f>IF($C107="","",IF(OR($E107="DNF",$F107="DNF",$G107="DNF"),"DNF",IF(OR($E107="NP",$F107="NP",$G107="NP"),"NP",IF(ISERROR(MEDIAN($E107:$G107)),"DNF",IF(COUNT($E107:$G107)&lt;3,MAX($E107:$G107),MEDIAN($E107:$G107))))))</f>
        <v/>
      </c>
      <c r="I107" s="88"/>
      <c r="J107" s="89"/>
      <c r="K107" s="89"/>
      <c r="L107" s="89"/>
      <c r="M107" s="89"/>
      <c r="N107" s="89"/>
      <c r="O107" s="89"/>
      <c r="P107" s="89"/>
      <c r="Q107" s="89"/>
      <c r="R107" s="89"/>
      <c r="S107" s="89"/>
      <c r="T107" s="90"/>
      <c r="U107" s="107" t="str">
        <f t="shared" si="3"/>
        <v/>
      </c>
      <c r="V107" s="758" t="str">
        <f>IF(C107="x","x",IF(C107="","",IF(OR(W107="NP",W107="DNF"),IF(W107="NP",MAX(W$12:W$309)+COUNTIF((W$12:W$309),MAX(W$12:W$309)),MAX(W$12:W$309)+COUNTIF((W$12:W$309),MAX(W$12:W$309))+COUNTIF((W$12:W$309),"NP")),W107)))</f>
        <v/>
      </c>
      <c r="W107" s="718" t="str">
        <f>IF(A107="x","x",IF(C107="","",IF(OR(X107="NP",X107="DNF"),X107,RANK(X107,X$12:X$309,1))))</f>
        <v/>
      </c>
      <c r="X107" s="718" t="str">
        <f>IF(A107="x","x",IF(C107="","",IF(OR(AND(U107="NP",U108="NP"),AND(U107="DNF",U108="DNF")),U107,IF(AND(U107="NP",U108="DNF"),U107,IF(AND(U107="DNF",U108="NP"),U108,MIN(U107,U108))))))</f>
        <v/>
      </c>
    </row>
    <row r="108" spans="1:24" ht="19.899999999999999" customHeight="1" thickBot="1" x14ac:dyDescent="0.25">
      <c r="A108" s="744"/>
      <c r="B108" s="784"/>
      <c r="C108" s="786"/>
      <c r="D108" s="80" t="s">
        <v>53</v>
      </c>
      <c r="E108" s="84"/>
      <c r="F108" s="85"/>
      <c r="G108" s="177"/>
      <c r="H108" s="180" t="str">
        <f>IF($C107="","",IF(OR($E108="DNF",$F108="DNF",$G108="DNF"),"DNF",IF(OR($E108="NP",$F108="NP",$G108="NP"),"NP",IF(ISERROR(MEDIAN($E108:$G108)),"DNF",IF(COUNT($E108:$G108)&lt;3,MAX($E108:$G108),MEDIAN($E108:$G108))))))</f>
        <v/>
      </c>
      <c r="I108" s="91"/>
      <c r="J108" s="92"/>
      <c r="K108" s="92"/>
      <c r="L108" s="92"/>
      <c r="M108" s="92"/>
      <c r="N108" s="92"/>
      <c r="O108" s="92"/>
      <c r="P108" s="92"/>
      <c r="Q108" s="92"/>
      <c r="R108" s="92"/>
      <c r="S108" s="92"/>
      <c r="T108" s="93"/>
      <c r="U108" s="108" t="str">
        <f t="shared" si="3"/>
        <v/>
      </c>
      <c r="V108" s="759"/>
      <c r="W108" s="718"/>
      <c r="X108" s="718"/>
    </row>
    <row r="109" spans="1:24" ht="19.899999999999999" customHeight="1" x14ac:dyDescent="0.2">
      <c r="A109" s="744" t="str">
        <f>IF('Start - jaro'!I13="","","x")</f>
        <v/>
      </c>
      <c r="B109" s="787">
        <v>33</v>
      </c>
      <c r="C109" s="788" t="str">
        <f>IF('Start - jaro'!G13="","",'Start - jaro'!G13)</f>
        <v/>
      </c>
      <c r="D109" s="79" t="s">
        <v>52</v>
      </c>
      <c r="E109" s="82"/>
      <c r="F109" s="83"/>
      <c r="G109" s="173"/>
      <c r="H109" s="179" t="str">
        <f>IF($C109="","",IF(OR($E109="DNF",$F109="DNF",$G109="DNF"),"DNF",IF(OR($E109="NP",$F109="NP",$G109="NP"),"NP",IF(ISERROR(MEDIAN($E109:$G109)),"DNF",IF(COUNT($E109:$G109)&lt;3,MAX($E109:$G109),MEDIAN($E109:$G109))))))</f>
        <v/>
      </c>
      <c r="I109" s="88"/>
      <c r="J109" s="89"/>
      <c r="K109" s="89"/>
      <c r="L109" s="89"/>
      <c r="M109" s="89"/>
      <c r="N109" s="89"/>
      <c r="O109" s="89"/>
      <c r="P109" s="89"/>
      <c r="Q109" s="89"/>
      <c r="R109" s="89"/>
      <c r="S109" s="89"/>
      <c r="T109" s="90"/>
      <c r="U109" s="107" t="str">
        <f t="shared" si="3"/>
        <v/>
      </c>
      <c r="V109" s="758" t="str">
        <f>IF(C109="x","x",IF(C109="","",IF(OR(W109="NP",W109="DNF"),IF(W109="NP",MAX(W$12:W$309)+COUNTIF((W$12:W$309),MAX(W$12:W$309)),MAX(W$12:W$309)+COUNTIF((W$12:W$309),MAX(W$12:W$309))+COUNTIF((W$12:W$309),"NP")),W109)))</f>
        <v/>
      </c>
      <c r="W109" s="718" t="str">
        <f>IF(A109="x","x",IF(C109="","",IF(OR(X109="NP",X109="DNF"),X109,RANK(X109,X$12:X$309,1))))</f>
        <v/>
      </c>
      <c r="X109" s="718" t="str">
        <f>IF(A109="x","x",IF(C109="","",IF(OR(AND(U109="NP",U110="NP"),AND(U109="DNF",U110="DNF")),U109,IF(AND(U109="NP",U110="DNF"),U109,IF(AND(U109="DNF",U110="NP"),U110,MIN(U109,U110))))))</f>
        <v/>
      </c>
    </row>
    <row r="110" spans="1:24" ht="19.899999999999999" customHeight="1" thickBot="1" x14ac:dyDescent="0.25">
      <c r="A110" s="744"/>
      <c r="B110" s="784"/>
      <c r="C110" s="786"/>
      <c r="D110" s="80" t="s">
        <v>53</v>
      </c>
      <c r="E110" s="84"/>
      <c r="F110" s="85"/>
      <c r="G110" s="177"/>
      <c r="H110" s="180" t="str">
        <f>IF($C109="","",IF(OR($E110="DNF",$F110="DNF",$G110="DNF"),"DNF",IF(OR($E110="NP",$F110="NP",$G110="NP"),"NP",IF(ISERROR(MEDIAN($E110:$G110)),"DNF",IF(COUNT($E110:$G110)&lt;3,MAX($E110:$G110),MEDIAN($E110:$G110))))))</f>
        <v/>
      </c>
      <c r="I110" s="91"/>
      <c r="J110" s="92"/>
      <c r="K110" s="92"/>
      <c r="L110" s="92"/>
      <c r="M110" s="92"/>
      <c r="N110" s="92"/>
      <c r="O110" s="92"/>
      <c r="P110" s="92"/>
      <c r="Q110" s="92"/>
      <c r="R110" s="92"/>
      <c r="S110" s="92"/>
      <c r="T110" s="93"/>
      <c r="U110" s="108" t="str">
        <f t="shared" si="3"/>
        <v/>
      </c>
      <c r="V110" s="759"/>
      <c r="W110" s="718"/>
      <c r="X110" s="718"/>
    </row>
    <row r="111" spans="1:24" ht="19.899999999999999" customHeight="1" x14ac:dyDescent="0.2">
      <c r="A111" s="744" t="str">
        <f>IF('Start - jaro'!I14="","","x")</f>
        <v/>
      </c>
      <c r="B111" s="787">
        <v>34</v>
      </c>
      <c r="C111" s="788" t="str">
        <f>IF('Start - jaro'!G14="","",'Start - jaro'!G14)</f>
        <v/>
      </c>
      <c r="D111" s="79" t="s">
        <v>52</v>
      </c>
      <c r="E111" s="82"/>
      <c r="F111" s="83"/>
      <c r="G111" s="173"/>
      <c r="H111" s="179" t="str">
        <f>IF($C111="","",IF(OR($E111="DNF",$F111="DNF",$G111="DNF"),"DNF",IF(OR($E111="NP",$F111="NP",$G111="NP"),"NP",IF(ISERROR(MEDIAN($E111:$G111)),"DNF",IF(COUNT($E111:$G111)&lt;3,MAX($E111:$G111),MEDIAN($E111:$G111))))))</f>
        <v/>
      </c>
      <c r="I111" s="88"/>
      <c r="J111" s="89"/>
      <c r="K111" s="89"/>
      <c r="L111" s="89"/>
      <c r="M111" s="89"/>
      <c r="N111" s="89"/>
      <c r="O111" s="89"/>
      <c r="P111" s="89"/>
      <c r="Q111" s="89"/>
      <c r="R111" s="89"/>
      <c r="S111" s="89"/>
      <c r="T111" s="90"/>
      <c r="U111" s="107" t="str">
        <f t="shared" si="3"/>
        <v/>
      </c>
      <c r="V111" s="758" t="str">
        <f>IF(C111="x","x",IF(C111="","",IF(OR(W111="NP",W111="DNF"),IF(W111="NP",MAX(W$12:W$309)+COUNTIF((W$12:W$309),MAX(W$12:W$309)),MAX(W$12:W$309)+COUNTIF((W$12:W$309),MAX(W$12:W$309))+COUNTIF((W$12:W$309),"NP")),W111)))</f>
        <v/>
      </c>
      <c r="W111" s="718" t="str">
        <f>IF(A111="x","x",IF(C111="","",IF(OR(X111="NP",X111="DNF"),X111,RANK(X111,X$12:X$309,1))))</f>
        <v/>
      </c>
      <c r="X111" s="718" t="str">
        <f>IF(A111="x","x",IF(C111="","",IF(OR(AND(U111="NP",U112="NP"),AND(U111="DNF",U112="DNF")),U111,IF(AND(U111="NP",U112="DNF"),U111,IF(AND(U111="DNF",U112="NP"),U112,MIN(U111,U112))))))</f>
        <v/>
      </c>
    </row>
    <row r="112" spans="1:24" ht="19.899999999999999" customHeight="1" thickBot="1" x14ac:dyDescent="0.25">
      <c r="A112" s="744"/>
      <c r="B112" s="784"/>
      <c r="C112" s="786"/>
      <c r="D112" s="80" t="s">
        <v>53</v>
      </c>
      <c r="E112" s="84"/>
      <c r="F112" s="85"/>
      <c r="G112" s="177"/>
      <c r="H112" s="180" t="str">
        <f>IF($C111="","",IF(OR($E112="DNF",$F112="DNF",$G112="DNF"),"DNF",IF(OR($E112="NP",$F112="NP",$G112="NP"),"NP",IF(ISERROR(MEDIAN($E112:$G112)),"DNF",IF(COUNT($E112:$G112)&lt;3,MAX($E112:$G112),MEDIAN($E112:$G112))))))</f>
        <v/>
      </c>
      <c r="I112" s="91"/>
      <c r="J112" s="92"/>
      <c r="K112" s="92"/>
      <c r="L112" s="92"/>
      <c r="M112" s="92"/>
      <c r="N112" s="92"/>
      <c r="O112" s="92"/>
      <c r="P112" s="92"/>
      <c r="Q112" s="92"/>
      <c r="R112" s="92"/>
      <c r="S112" s="92"/>
      <c r="T112" s="93"/>
      <c r="U112" s="108" t="str">
        <f t="shared" si="3"/>
        <v/>
      </c>
      <c r="V112" s="759"/>
      <c r="W112" s="718"/>
      <c r="X112" s="718"/>
    </row>
    <row r="113" spans="1:24" ht="19.899999999999999" customHeight="1" x14ac:dyDescent="0.2">
      <c r="A113" s="744" t="str">
        <f>IF('Start - jaro'!I15="","","x")</f>
        <v/>
      </c>
      <c r="B113" s="787">
        <v>35</v>
      </c>
      <c r="C113" s="788" t="str">
        <f>IF('Start - jaro'!G15="","",'Start - jaro'!G15)</f>
        <v/>
      </c>
      <c r="D113" s="79" t="s">
        <v>52</v>
      </c>
      <c r="E113" s="82"/>
      <c r="F113" s="83"/>
      <c r="G113" s="173"/>
      <c r="H113" s="179" t="str">
        <f>IF($C113="","",IF(OR($E113="DNF",$F113="DNF",$G113="DNF"),"DNF",IF(OR($E113="NP",$F113="NP",$G113="NP"),"NP",IF(ISERROR(MEDIAN($E113:$G113)),"DNF",IF(COUNT($E113:$G113)&lt;3,MAX($E113:$G113),MEDIAN($E113:$G113))))))</f>
        <v/>
      </c>
      <c r="I113" s="88"/>
      <c r="J113" s="89"/>
      <c r="K113" s="89"/>
      <c r="L113" s="89"/>
      <c r="M113" s="89"/>
      <c r="N113" s="89"/>
      <c r="O113" s="89"/>
      <c r="P113" s="89"/>
      <c r="Q113" s="89"/>
      <c r="R113" s="89"/>
      <c r="S113" s="89"/>
      <c r="T113" s="90"/>
      <c r="U113" s="107" t="str">
        <f t="shared" si="3"/>
        <v/>
      </c>
      <c r="V113" s="758" t="str">
        <f>IF(C113="x","x",IF(C113="","",IF(OR(W113="NP",W113="DNF"),IF(W113="NP",MAX(W$12:W$309)+COUNTIF((W$12:W$309),MAX(W$12:W$309)),MAX(W$12:W$309)+COUNTIF((W$12:W$309),MAX(W$12:W$309))+COUNTIF((W$12:W$309),"NP")),W113)))</f>
        <v/>
      </c>
      <c r="W113" s="718" t="str">
        <f>IF(A113="x","x",IF(C113="","",IF(OR(X113="NP",X113="DNF"),X113,RANK(X113,X$12:X$309,1))))</f>
        <v/>
      </c>
      <c r="X113" s="718" t="str">
        <f>IF(A113="x","x",IF(C113="","",IF(OR(AND(U113="NP",U114="NP"),AND(U113="DNF",U114="DNF")),U113,IF(AND(U113="NP",U114="DNF"),U113,IF(AND(U113="DNF",U114="NP"),U114,MIN(U113,U114))))))</f>
        <v/>
      </c>
    </row>
    <row r="114" spans="1:24" ht="19.899999999999999" customHeight="1" thickBot="1" x14ac:dyDescent="0.25">
      <c r="A114" s="744"/>
      <c r="B114" s="784"/>
      <c r="C114" s="786"/>
      <c r="D114" s="80" t="s">
        <v>53</v>
      </c>
      <c r="E114" s="84"/>
      <c r="F114" s="85"/>
      <c r="G114" s="177"/>
      <c r="H114" s="180" t="str">
        <f>IF($C113="","",IF(OR($E114="DNF",$F114="DNF",$G114="DNF"),"DNF",IF(OR($E114="NP",$F114="NP",$G114="NP"),"NP",IF(ISERROR(MEDIAN($E114:$G114)),"DNF",IF(COUNT($E114:$G114)&lt;3,MAX($E114:$G114),MEDIAN($E114:$G114))))))</f>
        <v/>
      </c>
      <c r="I114" s="91"/>
      <c r="J114" s="92"/>
      <c r="K114" s="92"/>
      <c r="L114" s="92"/>
      <c r="M114" s="92"/>
      <c r="N114" s="92"/>
      <c r="O114" s="92"/>
      <c r="P114" s="92"/>
      <c r="Q114" s="92"/>
      <c r="R114" s="92"/>
      <c r="S114" s="92"/>
      <c r="T114" s="93"/>
      <c r="U114" s="108" t="str">
        <f t="shared" si="3"/>
        <v/>
      </c>
      <c r="V114" s="759"/>
      <c r="W114" s="718"/>
      <c r="X114" s="718"/>
    </row>
    <row r="115" spans="1:24" ht="19.899999999999999" customHeight="1" x14ac:dyDescent="0.2">
      <c r="A115" s="744" t="str">
        <f>IF('Start - jaro'!I16="","","x")</f>
        <v/>
      </c>
      <c r="B115" s="787">
        <v>36</v>
      </c>
      <c r="C115" s="788" t="str">
        <f>IF('Start - jaro'!G16="","",'Start - jaro'!G16)</f>
        <v/>
      </c>
      <c r="D115" s="79" t="s">
        <v>52</v>
      </c>
      <c r="E115" s="82"/>
      <c r="F115" s="83"/>
      <c r="G115" s="173"/>
      <c r="H115" s="179" t="str">
        <f>IF($C115="","",IF(OR($E115="DNF",$F115="DNF",$G115="DNF"),"DNF",IF(OR($E115="NP",$F115="NP",$G115="NP"),"NP",IF(ISERROR(MEDIAN($E115:$G115)),"DNF",IF(COUNT($E115:$G115)&lt;3,MAX($E115:$G115),MEDIAN($E115:$G115))))))</f>
        <v/>
      </c>
      <c r="I115" s="88"/>
      <c r="J115" s="89"/>
      <c r="K115" s="89"/>
      <c r="L115" s="89"/>
      <c r="M115" s="89"/>
      <c r="N115" s="89"/>
      <c r="O115" s="89"/>
      <c r="P115" s="89"/>
      <c r="Q115" s="89"/>
      <c r="R115" s="89"/>
      <c r="S115" s="89"/>
      <c r="T115" s="90"/>
      <c r="U115" s="107" t="str">
        <f t="shared" si="3"/>
        <v/>
      </c>
      <c r="V115" s="758" t="str">
        <f>IF(C115="x","x",IF(C115="","",IF(OR(W115="NP",W115="DNF"),IF(W115="NP",MAX(W$12:W$309)+COUNTIF((W$12:W$309),MAX(W$12:W$309)),MAX(W$12:W$309)+COUNTIF((W$12:W$309),MAX(W$12:W$309))+COUNTIF((W$12:W$309),"NP")),W115)))</f>
        <v/>
      </c>
      <c r="W115" s="718" t="str">
        <f>IF(A115="x","x",IF(C115="","",IF(OR(X115="NP",X115="DNF"),X115,RANK(X115,X$12:X$309,1))))</f>
        <v/>
      </c>
      <c r="X115" s="718" t="str">
        <f>IF(A115="x","x",IF(C115="","",IF(OR(AND(U115="NP",U116="NP"),AND(U115="DNF",U116="DNF")),U115,IF(AND(U115="NP",U116="DNF"),U115,IF(AND(U115="DNF",U116="NP"),U116,MIN(U115,U116))))))</f>
        <v/>
      </c>
    </row>
    <row r="116" spans="1:24" ht="19.899999999999999" customHeight="1" thickBot="1" x14ac:dyDescent="0.25">
      <c r="A116" s="744"/>
      <c r="B116" s="784"/>
      <c r="C116" s="786"/>
      <c r="D116" s="80" t="s">
        <v>53</v>
      </c>
      <c r="E116" s="84"/>
      <c r="F116" s="85"/>
      <c r="G116" s="177"/>
      <c r="H116" s="180" t="str">
        <f>IF($C115="","",IF(OR($E116="DNF",$F116="DNF",$G116="DNF"),"DNF",IF(OR($E116="NP",$F116="NP",$G116="NP"),"NP",IF(ISERROR(MEDIAN($E116:$G116)),"DNF",IF(COUNT($E116:$G116)&lt;3,MAX($E116:$G116),MEDIAN($E116:$G116))))))</f>
        <v/>
      </c>
      <c r="I116" s="91"/>
      <c r="J116" s="92"/>
      <c r="K116" s="92"/>
      <c r="L116" s="92"/>
      <c r="M116" s="92"/>
      <c r="N116" s="92"/>
      <c r="O116" s="92"/>
      <c r="P116" s="92"/>
      <c r="Q116" s="92"/>
      <c r="R116" s="92"/>
      <c r="S116" s="92"/>
      <c r="T116" s="93"/>
      <c r="U116" s="108" t="str">
        <f t="shared" si="3"/>
        <v/>
      </c>
      <c r="V116" s="759"/>
      <c r="W116" s="718"/>
      <c r="X116" s="718"/>
    </row>
    <row r="117" spans="1:24" ht="19.899999999999999" customHeight="1" x14ac:dyDescent="0.2">
      <c r="A117" s="744" t="str">
        <f>IF('Start - jaro'!I17="","","x")</f>
        <v/>
      </c>
      <c r="B117" s="787">
        <v>37</v>
      </c>
      <c r="C117" s="788" t="str">
        <f>IF('Start - jaro'!G17="","",'Start - jaro'!G17)</f>
        <v/>
      </c>
      <c r="D117" s="79" t="s">
        <v>52</v>
      </c>
      <c r="E117" s="82"/>
      <c r="F117" s="83"/>
      <c r="G117" s="173"/>
      <c r="H117" s="179" t="str">
        <f>IF($C117="","",IF(OR($E117="DNF",$F117="DNF",$G117="DNF"),"DNF",IF(OR($E117="NP",$F117="NP",$G117="NP"),"NP",IF(ISERROR(MEDIAN($E117:$G117)),"DNF",IF(COUNT($E117:$G117)&lt;3,MAX($E117:$G117),MEDIAN($E117:$G117))))))</f>
        <v/>
      </c>
      <c r="I117" s="88"/>
      <c r="J117" s="89"/>
      <c r="K117" s="89"/>
      <c r="L117" s="89"/>
      <c r="M117" s="89"/>
      <c r="N117" s="89"/>
      <c r="O117" s="89"/>
      <c r="P117" s="89"/>
      <c r="Q117" s="89"/>
      <c r="R117" s="89"/>
      <c r="S117" s="89"/>
      <c r="T117" s="90"/>
      <c r="U117" s="107" t="str">
        <f t="shared" si="3"/>
        <v/>
      </c>
      <c r="V117" s="758" t="str">
        <f>IF(C117="x","x",IF(C117="","",IF(OR(W117="NP",W117="DNF"),IF(W117="NP",MAX(W$12:W$309)+COUNTIF((W$12:W$309),MAX(W$12:W$309)),MAX(W$12:W$309)+COUNTIF((W$12:W$309),MAX(W$12:W$309))+COUNTIF((W$12:W$309),"NP")),W117)))</f>
        <v/>
      </c>
      <c r="W117" s="718" t="str">
        <f>IF(A117="x","x",IF(C117="","",IF(OR(X117="NP",X117="DNF"),X117,RANK(X117,X$12:X$309,1))))</f>
        <v/>
      </c>
      <c r="X117" s="718" t="str">
        <f>IF(A117="x","x",IF(C117="","",IF(OR(AND(U117="NP",U118="NP"),AND(U117="DNF",U118="DNF")),U117,IF(AND(U117="NP",U118="DNF"),U117,IF(AND(U117="DNF",U118="NP"),U118,MIN(U117,U118))))))</f>
        <v/>
      </c>
    </row>
    <row r="118" spans="1:24" ht="19.899999999999999" customHeight="1" thickBot="1" x14ac:dyDescent="0.25">
      <c r="A118" s="744"/>
      <c r="B118" s="784"/>
      <c r="C118" s="786"/>
      <c r="D118" s="80" t="s">
        <v>53</v>
      </c>
      <c r="E118" s="84"/>
      <c r="F118" s="85"/>
      <c r="G118" s="177"/>
      <c r="H118" s="180" t="str">
        <f>IF($C117="","",IF(OR($E118="DNF",$F118="DNF",$G118="DNF"),"DNF",IF(OR($E118="NP",$F118="NP",$G118="NP"),"NP",IF(ISERROR(MEDIAN($E118:$G118)),"DNF",IF(COUNT($E118:$G118)&lt;3,MAX($E118:$G118),MEDIAN($E118:$G118))))))</f>
        <v/>
      </c>
      <c r="I118" s="91"/>
      <c r="J118" s="92"/>
      <c r="K118" s="92"/>
      <c r="L118" s="92"/>
      <c r="M118" s="92"/>
      <c r="N118" s="92"/>
      <c r="O118" s="92"/>
      <c r="P118" s="92"/>
      <c r="Q118" s="92"/>
      <c r="R118" s="92"/>
      <c r="S118" s="92"/>
      <c r="T118" s="93"/>
      <c r="U118" s="108" t="str">
        <f t="shared" si="3"/>
        <v/>
      </c>
      <c r="V118" s="759"/>
      <c r="W118" s="718"/>
      <c r="X118" s="718"/>
    </row>
    <row r="119" spans="1:24" ht="19.899999999999999" customHeight="1" x14ac:dyDescent="0.2">
      <c r="A119" s="744" t="str">
        <f>IF('Start - jaro'!I18="","","x")</f>
        <v/>
      </c>
      <c r="B119" s="787">
        <v>38</v>
      </c>
      <c r="C119" s="788" t="str">
        <f>IF('Start - jaro'!G18="","",'Start - jaro'!G18)</f>
        <v/>
      </c>
      <c r="D119" s="79" t="s">
        <v>52</v>
      </c>
      <c r="E119" s="82"/>
      <c r="F119" s="83"/>
      <c r="G119" s="173"/>
      <c r="H119" s="179" t="str">
        <f>IF($C119="","",IF(OR($E119="DNF",$F119="DNF",$G119="DNF"),"DNF",IF(OR($E119="NP",$F119="NP",$G119="NP"),"NP",IF(ISERROR(MEDIAN($E119:$G119)),"DNF",IF(COUNT($E119:$G119)&lt;3,MAX($E119:$G119),MEDIAN($E119:$G119))))))</f>
        <v/>
      </c>
      <c r="I119" s="88"/>
      <c r="J119" s="89"/>
      <c r="K119" s="89"/>
      <c r="L119" s="89"/>
      <c r="M119" s="89"/>
      <c r="N119" s="89"/>
      <c r="O119" s="89"/>
      <c r="P119" s="89"/>
      <c r="Q119" s="89"/>
      <c r="R119" s="89"/>
      <c r="S119" s="89"/>
      <c r="T119" s="90"/>
      <c r="U119" s="107" t="str">
        <f t="shared" si="3"/>
        <v/>
      </c>
      <c r="V119" s="758" t="str">
        <f>IF(C119="x","x",IF(C119="","",IF(OR(W119="NP",W119="DNF"),IF(W119="NP",MAX(W$12:W$309)+COUNTIF((W$12:W$309),MAX(W$12:W$309)),MAX(W$12:W$309)+COUNTIF((W$12:W$309),MAX(W$12:W$309))+COUNTIF((W$12:W$309),"NP")),W119)))</f>
        <v/>
      </c>
      <c r="W119" s="718" t="str">
        <f>IF(A119="x","x",IF(C119="","",IF(OR(X119="NP",X119="DNF"),X119,RANK(X119,X$12:X$309,1))))</f>
        <v/>
      </c>
      <c r="X119" s="718" t="str">
        <f>IF(A119="x","x",IF(C119="","",IF(OR(AND(U119="NP",U120="NP"),AND(U119="DNF",U120="DNF")),U119,IF(AND(U119="NP",U120="DNF"),U119,IF(AND(U119="DNF",U120="NP"),U120,MIN(U119,U120))))))</f>
        <v/>
      </c>
    </row>
    <row r="120" spans="1:24" ht="19.899999999999999" customHeight="1" thickBot="1" x14ac:dyDescent="0.25">
      <c r="A120" s="744"/>
      <c r="B120" s="784"/>
      <c r="C120" s="786"/>
      <c r="D120" s="80" t="s">
        <v>53</v>
      </c>
      <c r="E120" s="84"/>
      <c r="F120" s="85"/>
      <c r="G120" s="177"/>
      <c r="H120" s="180" t="str">
        <f>IF($C119="","",IF(OR($E120="DNF",$F120="DNF",$G120="DNF"),"DNF",IF(OR($E120="NP",$F120="NP",$G120="NP"),"NP",IF(ISERROR(MEDIAN($E120:$G120)),"DNF",IF(COUNT($E120:$G120)&lt;3,MAX($E120:$G120),MEDIAN($E120:$G120))))))</f>
        <v/>
      </c>
      <c r="I120" s="91"/>
      <c r="J120" s="92"/>
      <c r="K120" s="92"/>
      <c r="L120" s="92"/>
      <c r="M120" s="92"/>
      <c r="N120" s="92"/>
      <c r="O120" s="92"/>
      <c r="P120" s="92"/>
      <c r="Q120" s="92"/>
      <c r="R120" s="92"/>
      <c r="S120" s="92"/>
      <c r="T120" s="93"/>
      <c r="U120" s="108" t="str">
        <f t="shared" si="3"/>
        <v/>
      </c>
      <c r="V120" s="759"/>
      <c r="W120" s="718"/>
      <c r="X120" s="718"/>
    </row>
    <row r="121" spans="1:24" ht="19.899999999999999" customHeight="1" x14ac:dyDescent="0.2">
      <c r="A121" s="744" t="str">
        <f>IF('Start - jaro'!I19="","","x")</f>
        <v/>
      </c>
      <c r="B121" s="787">
        <v>39</v>
      </c>
      <c r="C121" s="788" t="str">
        <f>IF('Start - jaro'!G19="","",'Start - jaro'!G19)</f>
        <v/>
      </c>
      <c r="D121" s="79" t="s">
        <v>52</v>
      </c>
      <c r="E121" s="82"/>
      <c r="F121" s="83"/>
      <c r="G121" s="173"/>
      <c r="H121" s="179" t="str">
        <f>IF($C121="","",IF(OR($E121="DNF",$F121="DNF",$G121="DNF"),"DNF",IF(OR($E121="NP",$F121="NP",$G121="NP"),"NP",IF(ISERROR(MEDIAN($E121:$G121)),"DNF",IF(COUNT($E121:$G121)&lt;3,MAX($E121:$G121),MEDIAN($E121:$G121))))))</f>
        <v/>
      </c>
      <c r="I121" s="88"/>
      <c r="J121" s="89"/>
      <c r="K121" s="89"/>
      <c r="L121" s="89"/>
      <c r="M121" s="89"/>
      <c r="N121" s="89"/>
      <c r="O121" s="89"/>
      <c r="P121" s="89"/>
      <c r="Q121" s="89"/>
      <c r="R121" s="89"/>
      <c r="S121" s="89"/>
      <c r="T121" s="90"/>
      <c r="U121" s="107" t="str">
        <f t="shared" si="3"/>
        <v/>
      </c>
      <c r="V121" s="758" t="str">
        <f>IF(C121="x","x",IF(C121="","",IF(OR(W121="NP",W121="DNF"),IF(W121="NP",MAX(W$12:W$309)+COUNTIF((W$12:W$309),MAX(W$12:W$309)),MAX(W$12:W$309)+COUNTIF((W$12:W$309),MAX(W$12:W$309))+COUNTIF((W$12:W$309),"NP")),W121)))</f>
        <v/>
      </c>
      <c r="W121" s="718" t="str">
        <f>IF(A121="x","x",IF(C121="","",IF(OR(X121="NP",X121="DNF"),X121,RANK(X121,X$12:X$309,1))))</f>
        <v/>
      </c>
      <c r="X121" s="718" t="str">
        <f>IF(A121="x","x",IF(C121="","",IF(OR(AND(U121="NP",U122="NP"),AND(U121="DNF",U122="DNF")),U121,IF(AND(U121="NP",U122="DNF"),U121,IF(AND(U121="DNF",U122="NP"),U122,MIN(U121,U122))))))</f>
        <v/>
      </c>
    </row>
    <row r="122" spans="1:24" ht="19.899999999999999" customHeight="1" thickBot="1" x14ac:dyDescent="0.25">
      <c r="A122" s="744"/>
      <c r="B122" s="784"/>
      <c r="C122" s="786"/>
      <c r="D122" s="80" t="s">
        <v>53</v>
      </c>
      <c r="E122" s="84"/>
      <c r="F122" s="85"/>
      <c r="G122" s="177"/>
      <c r="H122" s="180" t="str">
        <f>IF($C121="","",IF(OR($E122="DNF",$F122="DNF",$G122="DNF"),"DNF",IF(OR($E122="NP",$F122="NP",$G122="NP"),"NP",IF(ISERROR(MEDIAN($E122:$G122)),"DNF",IF(COUNT($E122:$G122)&lt;3,MAX($E122:$G122),MEDIAN($E122:$G122))))))</f>
        <v/>
      </c>
      <c r="I122" s="91"/>
      <c r="J122" s="92"/>
      <c r="K122" s="92"/>
      <c r="L122" s="92"/>
      <c r="M122" s="92"/>
      <c r="N122" s="92"/>
      <c r="O122" s="92"/>
      <c r="P122" s="92"/>
      <c r="Q122" s="92"/>
      <c r="R122" s="92"/>
      <c r="S122" s="92"/>
      <c r="T122" s="93"/>
      <c r="U122" s="108" t="str">
        <f t="shared" si="3"/>
        <v/>
      </c>
      <c r="V122" s="759"/>
      <c r="W122" s="718"/>
      <c r="X122" s="718"/>
    </row>
    <row r="123" spans="1:24" ht="19.899999999999999" customHeight="1" x14ac:dyDescent="0.2">
      <c r="A123" s="744" t="str">
        <f>IF('Start - jaro'!I20="","","x")</f>
        <v/>
      </c>
      <c r="B123" s="783">
        <v>40</v>
      </c>
      <c r="C123" s="785" t="str">
        <f>IF('Start - jaro'!G20="","",'Start - jaro'!G20)</f>
        <v/>
      </c>
      <c r="D123" s="81" t="s">
        <v>52</v>
      </c>
      <c r="E123" s="86"/>
      <c r="F123" s="87"/>
      <c r="G123" s="178"/>
      <c r="H123" s="179" t="str">
        <f>IF($C123="","",IF(OR($E123="DNF",$F123="DNF",$G123="DNF"),"DNF",IF(OR($E123="NP",$F123="NP",$G123="NP"),"NP",IF(ISERROR(MEDIAN($E123:$G123)),"DNF",IF(COUNT($E123:$G123)&lt;3,MAX($E123:$G123),MEDIAN($E123:$G123))))))</f>
        <v/>
      </c>
      <c r="I123" s="94"/>
      <c r="J123" s="95"/>
      <c r="K123" s="95"/>
      <c r="L123" s="95"/>
      <c r="M123" s="95"/>
      <c r="N123" s="95"/>
      <c r="O123" s="95"/>
      <c r="P123" s="95"/>
      <c r="Q123" s="95"/>
      <c r="R123" s="95"/>
      <c r="S123" s="95"/>
      <c r="T123" s="96"/>
      <c r="U123" s="107" t="str">
        <f t="shared" si="3"/>
        <v/>
      </c>
      <c r="V123" s="758" t="str">
        <f>IF(C123="x","x",IF(C123="","",IF(OR(W123="NP",W123="DNF"),IF(W123="NP",MAX(W$12:W$309)+COUNTIF((W$12:W$309),MAX(W$12:W$309)),MAX(W$12:W$309)+COUNTIF((W$12:W$309),MAX(W$12:W$309))+COUNTIF((W$12:W$309),"NP")),W123)))</f>
        <v/>
      </c>
      <c r="W123" s="718" t="str">
        <f>IF(A123="x","x",IF(C123="","",IF(OR(X123="NP",X123="DNF"),X123,RANK(X123,X$12:X$309,1))))</f>
        <v/>
      </c>
      <c r="X123" s="718" t="str">
        <f>IF(A123="x","x",IF(C123="","",IF(OR(AND(U123="NP",U124="NP"),AND(U123="DNF",U124="DNF")),U123,IF(AND(U123="NP",U124="DNF"),U123,IF(AND(U123="DNF",U124="NP"),U124,MIN(U123,U124))))))</f>
        <v/>
      </c>
    </row>
    <row r="124" spans="1:24" ht="19.899999999999999" customHeight="1" thickBot="1" x14ac:dyDescent="0.25">
      <c r="A124" s="744"/>
      <c r="B124" s="784"/>
      <c r="C124" s="786"/>
      <c r="D124" s="80" t="s">
        <v>53</v>
      </c>
      <c r="E124" s="84"/>
      <c r="F124" s="85"/>
      <c r="G124" s="177"/>
      <c r="H124" s="180" t="str">
        <f>IF($C123="","",IF(OR($E124="DNF",$F124="DNF",$G124="DNF"),"DNF",IF(OR($E124="NP",$F124="NP",$G124="NP"),"NP",IF(ISERROR(MEDIAN($E124:$G124)),"DNF",IF(COUNT($E124:$G124)&lt;3,MAX($E124:$G124),MEDIAN($E124:$G124))))))</f>
        <v/>
      </c>
      <c r="I124" s="91"/>
      <c r="J124" s="92"/>
      <c r="K124" s="92"/>
      <c r="L124" s="92"/>
      <c r="M124" s="92"/>
      <c r="N124" s="92"/>
      <c r="O124" s="92"/>
      <c r="P124" s="92"/>
      <c r="Q124" s="92"/>
      <c r="R124" s="92"/>
      <c r="S124" s="92"/>
      <c r="T124" s="93"/>
      <c r="U124" s="108" t="str">
        <f t="shared" si="3"/>
        <v/>
      </c>
      <c r="V124" s="759"/>
      <c r="W124" s="718"/>
      <c r="X124" s="718"/>
    </row>
    <row r="125" spans="1:24" ht="15" customHeight="1" x14ac:dyDescent="0.2">
      <c r="B125" s="745" t="s">
        <v>32</v>
      </c>
      <c r="C125" s="746"/>
      <c r="D125" s="746"/>
      <c r="E125" s="746"/>
      <c r="F125" s="746"/>
      <c r="G125" s="746"/>
      <c r="H125" s="746"/>
      <c r="I125" s="746"/>
      <c r="J125" s="746"/>
      <c r="K125" s="746"/>
      <c r="L125" s="746"/>
      <c r="M125" s="746"/>
      <c r="N125" s="746"/>
      <c r="O125" s="746"/>
      <c r="P125" s="749"/>
      <c r="Q125" s="749"/>
      <c r="R125" s="749"/>
      <c r="S125" s="749"/>
      <c r="T125" s="749"/>
      <c r="U125" s="749"/>
      <c r="V125" s="750"/>
    </row>
    <row r="126" spans="1:24" ht="15" customHeight="1" x14ac:dyDescent="0.2">
      <c r="B126" s="747"/>
      <c r="C126" s="748"/>
      <c r="D126" s="748"/>
      <c r="E126" s="748"/>
      <c r="F126" s="748"/>
      <c r="G126" s="748"/>
      <c r="H126" s="748"/>
      <c r="I126" s="748"/>
      <c r="J126" s="748"/>
      <c r="K126" s="748"/>
      <c r="L126" s="748"/>
      <c r="M126" s="748"/>
      <c r="N126" s="748"/>
      <c r="O126" s="748"/>
      <c r="P126" s="751"/>
      <c r="Q126" s="751"/>
      <c r="R126" s="751"/>
      <c r="S126" s="751"/>
      <c r="T126" s="751"/>
      <c r="U126" s="751"/>
      <c r="V126" s="752"/>
    </row>
    <row r="127" spans="1:24" ht="15" customHeight="1" x14ac:dyDescent="0.2">
      <c r="B127" s="747"/>
      <c r="C127" s="748"/>
      <c r="D127" s="748"/>
      <c r="E127" s="748"/>
      <c r="F127" s="748"/>
      <c r="G127" s="748"/>
      <c r="H127" s="748"/>
      <c r="I127" s="748"/>
      <c r="J127" s="748"/>
      <c r="K127" s="748"/>
      <c r="L127" s="748"/>
      <c r="M127" s="748"/>
      <c r="N127" s="748"/>
      <c r="O127" s="748"/>
      <c r="P127" s="751"/>
      <c r="Q127" s="751"/>
      <c r="R127" s="751"/>
      <c r="S127" s="751"/>
      <c r="T127" s="751"/>
      <c r="U127" s="751"/>
      <c r="V127" s="752"/>
    </row>
    <row r="128" spans="1:24" ht="19.899999999999999" customHeight="1" thickBot="1" x14ac:dyDescent="0.25">
      <c r="B128" s="753" t="s">
        <v>92</v>
      </c>
      <c r="C128" s="754"/>
      <c r="D128" s="754"/>
      <c r="E128" s="754"/>
      <c r="F128" s="754"/>
      <c r="G128" s="754"/>
      <c r="H128" s="754"/>
      <c r="I128" s="754"/>
      <c r="J128" s="754"/>
      <c r="K128" s="754"/>
      <c r="L128" s="754"/>
      <c r="M128" s="754"/>
      <c r="N128" s="754"/>
      <c r="O128" s="755"/>
      <c r="P128" s="751"/>
      <c r="Q128" s="751"/>
      <c r="R128" s="751"/>
      <c r="S128" s="751"/>
      <c r="T128" s="751"/>
      <c r="U128" s="751"/>
      <c r="V128" s="752"/>
    </row>
    <row r="129" spans="1:24" ht="15" customHeight="1" x14ac:dyDescent="0.2">
      <c r="B129" s="729" t="s">
        <v>26</v>
      </c>
      <c r="C129" s="730"/>
      <c r="D129" s="731"/>
      <c r="E129" s="764" t="s">
        <v>33</v>
      </c>
      <c r="F129" s="765"/>
      <c r="G129" s="765"/>
      <c r="H129" s="766"/>
      <c r="I129" s="741" t="s">
        <v>34</v>
      </c>
      <c r="J129" s="742"/>
      <c r="K129" s="742"/>
      <c r="L129" s="742"/>
      <c r="M129" s="742"/>
      <c r="N129" s="742"/>
      <c r="O129" s="742"/>
      <c r="P129" s="742"/>
      <c r="Q129" s="742"/>
      <c r="R129" s="742"/>
      <c r="S129" s="742"/>
      <c r="T129" s="743"/>
      <c r="U129" s="773" t="s">
        <v>35</v>
      </c>
      <c r="V129" s="774"/>
    </row>
    <row r="130" spans="1:24" ht="15" customHeight="1" x14ac:dyDescent="0.2">
      <c r="B130" s="732"/>
      <c r="C130" s="733"/>
      <c r="D130" s="734"/>
      <c r="E130" s="767"/>
      <c r="F130" s="768"/>
      <c r="G130" s="768"/>
      <c r="H130" s="769"/>
      <c r="I130" s="775" t="s">
        <v>36</v>
      </c>
      <c r="J130" s="721" t="s">
        <v>37</v>
      </c>
      <c r="K130" s="721" t="s">
        <v>38</v>
      </c>
      <c r="L130" s="721" t="s">
        <v>151</v>
      </c>
      <c r="M130" s="721" t="s">
        <v>153</v>
      </c>
      <c r="N130" s="721" t="s">
        <v>152</v>
      </c>
      <c r="O130" s="721" t="s">
        <v>39</v>
      </c>
      <c r="P130" s="721" t="s">
        <v>40</v>
      </c>
      <c r="Q130" s="721" t="s">
        <v>41</v>
      </c>
      <c r="R130" s="721" t="s">
        <v>42</v>
      </c>
      <c r="S130" s="721" t="s">
        <v>154</v>
      </c>
      <c r="T130" s="723" t="s">
        <v>89</v>
      </c>
      <c r="U130" s="760"/>
      <c r="V130" s="719"/>
    </row>
    <row r="131" spans="1:24" ht="15" customHeight="1" x14ac:dyDescent="0.2">
      <c r="B131" s="732"/>
      <c r="C131" s="733"/>
      <c r="D131" s="734"/>
      <c r="E131" s="770"/>
      <c r="F131" s="771"/>
      <c r="G131" s="771"/>
      <c r="H131" s="772"/>
      <c r="I131" s="775"/>
      <c r="J131" s="721"/>
      <c r="K131" s="721"/>
      <c r="L131" s="721"/>
      <c r="M131" s="721"/>
      <c r="N131" s="721"/>
      <c r="O131" s="721"/>
      <c r="P131" s="721"/>
      <c r="Q131" s="721"/>
      <c r="R131" s="721"/>
      <c r="S131" s="721"/>
      <c r="T131" s="723"/>
      <c r="U131" s="725" t="s">
        <v>43</v>
      </c>
      <c r="V131" s="727" t="s">
        <v>44</v>
      </c>
    </row>
    <row r="132" spans="1:24" ht="15" customHeight="1" x14ac:dyDescent="0.2">
      <c r="B132" s="777" t="str">
        <f>"KATEGORIE: "&amp;'Start - podzim'!$N$2</f>
        <v>KATEGORIE: STARŠÍ</v>
      </c>
      <c r="C132" s="778"/>
      <c r="D132" s="779"/>
      <c r="E132" s="725" t="s">
        <v>45</v>
      </c>
      <c r="F132" s="721" t="s">
        <v>46</v>
      </c>
      <c r="G132" s="721" t="s">
        <v>47</v>
      </c>
      <c r="H132" s="727" t="s">
        <v>48</v>
      </c>
      <c r="I132" s="775"/>
      <c r="J132" s="721"/>
      <c r="K132" s="721"/>
      <c r="L132" s="721"/>
      <c r="M132" s="721"/>
      <c r="N132" s="721"/>
      <c r="O132" s="721"/>
      <c r="P132" s="721"/>
      <c r="Q132" s="721"/>
      <c r="R132" s="721"/>
      <c r="S132" s="721"/>
      <c r="T132" s="723"/>
      <c r="U132" s="725"/>
      <c r="V132" s="727"/>
    </row>
    <row r="133" spans="1:24" ht="15" customHeight="1" x14ac:dyDescent="0.2">
      <c r="B133" s="780"/>
      <c r="C133" s="781"/>
      <c r="D133" s="782"/>
      <c r="E133" s="725"/>
      <c r="F133" s="721"/>
      <c r="G133" s="721"/>
      <c r="H133" s="727"/>
      <c r="I133" s="775"/>
      <c r="J133" s="721"/>
      <c r="K133" s="721"/>
      <c r="L133" s="721"/>
      <c r="M133" s="721"/>
      <c r="N133" s="721"/>
      <c r="O133" s="721"/>
      <c r="P133" s="721"/>
      <c r="Q133" s="721"/>
      <c r="R133" s="721"/>
      <c r="S133" s="721"/>
      <c r="T133" s="723"/>
      <c r="U133" s="725"/>
      <c r="V133" s="727"/>
    </row>
    <row r="134" spans="1:24" ht="16.899999999999999" customHeight="1" x14ac:dyDescent="0.2">
      <c r="B134" s="760" t="s">
        <v>49</v>
      </c>
      <c r="C134" s="762" t="s">
        <v>50</v>
      </c>
      <c r="D134" s="719" t="s">
        <v>51</v>
      </c>
      <c r="E134" s="725"/>
      <c r="F134" s="721"/>
      <c r="G134" s="721"/>
      <c r="H134" s="727"/>
      <c r="I134" s="775"/>
      <c r="J134" s="721"/>
      <c r="K134" s="721"/>
      <c r="L134" s="721"/>
      <c r="M134" s="721"/>
      <c r="N134" s="721"/>
      <c r="O134" s="721"/>
      <c r="P134" s="721"/>
      <c r="Q134" s="721"/>
      <c r="R134" s="721"/>
      <c r="S134" s="721"/>
      <c r="T134" s="723"/>
      <c r="U134" s="725"/>
      <c r="V134" s="727"/>
    </row>
    <row r="135" spans="1:24" ht="16.899999999999999" customHeight="1" thickBot="1" x14ac:dyDescent="0.25">
      <c r="B135" s="761"/>
      <c r="C135" s="763"/>
      <c r="D135" s="720"/>
      <c r="E135" s="726"/>
      <c r="F135" s="722"/>
      <c r="G135" s="722"/>
      <c r="H135" s="728"/>
      <c r="I135" s="776"/>
      <c r="J135" s="722"/>
      <c r="K135" s="722"/>
      <c r="L135" s="722"/>
      <c r="M135" s="722"/>
      <c r="N135" s="722"/>
      <c r="O135" s="722"/>
      <c r="P135" s="722"/>
      <c r="Q135" s="722"/>
      <c r="R135" s="722"/>
      <c r="S135" s="722"/>
      <c r="T135" s="724"/>
      <c r="U135" s="726"/>
      <c r="V135" s="728"/>
    </row>
    <row r="136" spans="1:24" ht="19.899999999999999" customHeight="1" x14ac:dyDescent="0.2">
      <c r="A136" s="744" t="str">
        <f>IF('Start - jaro'!I21="","","x")</f>
        <v/>
      </c>
      <c r="B136" s="787">
        <v>41</v>
      </c>
      <c r="C136" s="756" t="str">
        <f>IF('Start - jaro'!G21="","",'Start - jaro'!G21)</f>
        <v/>
      </c>
      <c r="D136" s="79" t="s">
        <v>52</v>
      </c>
      <c r="E136" s="82"/>
      <c r="F136" s="83"/>
      <c r="G136" s="173"/>
      <c r="H136" s="179" t="str">
        <f>IF($C136="","",IF(OR($E136="DNF",$F136="DNF",$G136="DNF"),"DNF",IF(OR($E136="NP",$F136="NP",$G136="NP"),"NP",IF(ISERROR(MEDIAN($E136:$G136)),"DNF",IF(COUNT($E136:$G136)&lt;3,MAX($E136:$G136),MEDIAN($E136:$G136))))))</f>
        <v/>
      </c>
      <c r="I136" s="88"/>
      <c r="J136" s="89"/>
      <c r="K136" s="89"/>
      <c r="L136" s="89"/>
      <c r="M136" s="89"/>
      <c r="N136" s="89"/>
      <c r="O136" s="89"/>
      <c r="P136" s="89"/>
      <c r="Q136" s="89"/>
      <c r="R136" s="89"/>
      <c r="S136" s="89"/>
      <c r="T136" s="90"/>
      <c r="U136" s="107" t="str">
        <f t="shared" ref="U136:U155" si="4">IF(H136="","",IF(H136="NP","NP",IF(H136="DNF","DNF",SUM(I136:T136)+H136)))</f>
        <v/>
      </c>
      <c r="V136" s="758" t="str">
        <f>IF(C136="x","x",IF(C136="","",IF(OR(W136="NP",W136="DNF"),IF(W136="NP",MAX(W$12:W$309)+COUNTIF((W$12:W$309),MAX(W$12:W$309)),MAX(W$12:W$309)+COUNTIF((W$12:W$309),MAX(W$12:W$309))+COUNTIF((W$12:W$309),"NP")),W136)))</f>
        <v/>
      </c>
      <c r="W136" s="718" t="str">
        <f>IF(A136="x","x",IF(C136="","",IF(OR(X136="NP",X136="DNF"),X136,RANK(X136,X$12:X$309,1))))</f>
        <v/>
      </c>
      <c r="X136" s="718" t="str">
        <f>IF(A136="x","x",IF(C136="","",IF(OR(AND(U136="NP",U137="NP"),AND(U136="DNF",U137="DNF")),U136,IF(AND(U136="NP",U137="DNF"),U136,IF(AND(U136="DNF",U137="NP"),U137,MIN(U136,U137))))))</f>
        <v/>
      </c>
    </row>
    <row r="137" spans="1:24" ht="19.899999999999999" customHeight="1" thickBot="1" x14ac:dyDescent="0.25">
      <c r="A137" s="744"/>
      <c r="B137" s="784"/>
      <c r="C137" s="757"/>
      <c r="D137" s="80" t="s">
        <v>53</v>
      </c>
      <c r="E137" s="84"/>
      <c r="F137" s="85"/>
      <c r="G137" s="177"/>
      <c r="H137" s="180" t="str">
        <f>IF($C136="","",IF(OR($E137="DNF",$F137="DNF",$G137="DNF"),"DNF",IF(OR($E137="NP",$F137="NP",$G137="NP"),"NP",IF(ISERROR(MEDIAN($E137:$G137)),"DNF",IF(COUNT($E137:$G137)&lt;3,MAX($E137:$G137),MEDIAN($E137:$G137))))))</f>
        <v/>
      </c>
      <c r="I137" s="91"/>
      <c r="J137" s="92"/>
      <c r="K137" s="92"/>
      <c r="L137" s="92"/>
      <c r="M137" s="92"/>
      <c r="N137" s="92"/>
      <c r="O137" s="92"/>
      <c r="P137" s="92"/>
      <c r="Q137" s="92"/>
      <c r="R137" s="92"/>
      <c r="S137" s="92"/>
      <c r="T137" s="93"/>
      <c r="U137" s="108" t="str">
        <f t="shared" si="4"/>
        <v/>
      </c>
      <c r="V137" s="759"/>
      <c r="W137" s="718"/>
      <c r="X137" s="718"/>
    </row>
    <row r="138" spans="1:24" ht="19.899999999999999" customHeight="1" x14ac:dyDescent="0.2">
      <c r="A138" s="744" t="str">
        <f>IF('Start - jaro'!I22="","","x")</f>
        <v/>
      </c>
      <c r="B138" s="787">
        <v>42</v>
      </c>
      <c r="C138" s="788" t="str">
        <f>IF('Start - jaro'!G22="","",'Start - jaro'!G22)</f>
        <v/>
      </c>
      <c r="D138" s="79" t="s">
        <v>52</v>
      </c>
      <c r="E138" s="82"/>
      <c r="F138" s="83"/>
      <c r="G138" s="173"/>
      <c r="H138" s="179" t="str">
        <f>IF($C138="","",IF(OR($E138="DNF",$F138="DNF",$G138="DNF"),"DNF",IF(OR($E138="NP",$F138="NP",$G138="NP"),"NP",IF(ISERROR(MEDIAN($E138:$G138)),"DNF",IF(COUNT($E138:$G138)&lt;3,MAX($E138:$G138),MEDIAN($E138:$G138))))))</f>
        <v/>
      </c>
      <c r="I138" s="88"/>
      <c r="J138" s="89"/>
      <c r="K138" s="89"/>
      <c r="L138" s="89"/>
      <c r="M138" s="89"/>
      <c r="N138" s="89"/>
      <c r="O138" s="89"/>
      <c r="P138" s="89"/>
      <c r="Q138" s="89"/>
      <c r="R138" s="89"/>
      <c r="S138" s="89"/>
      <c r="T138" s="90"/>
      <c r="U138" s="107" t="str">
        <f t="shared" si="4"/>
        <v/>
      </c>
      <c r="V138" s="758" t="str">
        <f>IF(C138="x","x",IF(C138="","",IF(OR(W138="NP",W138="DNF"),IF(W138="NP",MAX(W$12:W$309)+COUNTIF((W$12:W$309),MAX(W$12:W$309)),MAX(W$12:W$309)+COUNTIF((W$12:W$309),MAX(W$12:W$309))+COUNTIF((W$12:W$309),"NP")),W138)))</f>
        <v/>
      </c>
      <c r="W138" s="718" t="str">
        <f>IF(A138="x","x",IF(C138="","",IF(OR(X138="NP",X138="DNF"),X138,RANK(X138,X$12:X$309,1))))</f>
        <v/>
      </c>
      <c r="X138" s="718" t="str">
        <f>IF(A138="x","x",IF(C138="","",IF(OR(AND(U138="NP",U139="NP"),AND(U138="DNF",U139="DNF")),U138,IF(AND(U138="NP",U139="DNF"),U138,IF(AND(U138="DNF",U139="NP"),U139,MIN(U138,U139))))))</f>
        <v/>
      </c>
    </row>
    <row r="139" spans="1:24" ht="19.899999999999999" customHeight="1" thickBot="1" x14ac:dyDescent="0.25">
      <c r="A139" s="744"/>
      <c r="B139" s="784"/>
      <c r="C139" s="786"/>
      <c r="D139" s="80" t="s">
        <v>53</v>
      </c>
      <c r="E139" s="84"/>
      <c r="F139" s="85"/>
      <c r="G139" s="177"/>
      <c r="H139" s="180" t="str">
        <f>IF($C138="","",IF(OR($E139="DNF",$F139="DNF",$G139="DNF"),"DNF",IF(OR($E139="NP",$F139="NP",$G139="NP"),"NP",IF(ISERROR(MEDIAN($E139:$G139)),"DNF",IF(COUNT($E139:$G139)&lt;3,MAX($E139:$G139),MEDIAN($E139:$G139))))))</f>
        <v/>
      </c>
      <c r="I139" s="91"/>
      <c r="J139" s="92"/>
      <c r="K139" s="92"/>
      <c r="L139" s="92"/>
      <c r="M139" s="92"/>
      <c r="N139" s="92"/>
      <c r="O139" s="92"/>
      <c r="P139" s="92"/>
      <c r="Q139" s="92"/>
      <c r="R139" s="92"/>
      <c r="S139" s="92"/>
      <c r="T139" s="93"/>
      <c r="U139" s="108" t="str">
        <f t="shared" si="4"/>
        <v/>
      </c>
      <c r="V139" s="759"/>
      <c r="W139" s="718"/>
      <c r="X139" s="718"/>
    </row>
    <row r="140" spans="1:24" ht="19.899999999999999" customHeight="1" x14ac:dyDescent="0.2">
      <c r="A140" s="744" t="str">
        <f>IF('Start - jaro'!I23="","","x")</f>
        <v/>
      </c>
      <c r="B140" s="787">
        <v>43</v>
      </c>
      <c r="C140" s="756" t="str">
        <f>IF('Start - jaro'!G23="","",'Start - jaro'!G23)</f>
        <v/>
      </c>
      <c r="D140" s="79" t="s">
        <v>52</v>
      </c>
      <c r="E140" s="82"/>
      <c r="F140" s="83"/>
      <c r="G140" s="173"/>
      <c r="H140" s="179" t="str">
        <f>IF($C140="","",IF(OR($E140="DNF",$F140="DNF",$G140="DNF"),"DNF",IF(OR($E140="NP",$F140="NP",$G140="NP"),"NP",IF(ISERROR(MEDIAN($E140:$G140)),"DNF",IF(COUNT($E140:$G140)&lt;3,MAX($E140:$G140),MEDIAN($E140:$G140))))))</f>
        <v/>
      </c>
      <c r="I140" s="88"/>
      <c r="J140" s="89"/>
      <c r="K140" s="89"/>
      <c r="L140" s="89"/>
      <c r="M140" s="89"/>
      <c r="N140" s="89"/>
      <c r="O140" s="89"/>
      <c r="P140" s="89"/>
      <c r="Q140" s="89"/>
      <c r="R140" s="89"/>
      <c r="S140" s="89"/>
      <c r="T140" s="90"/>
      <c r="U140" s="107" t="str">
        <f t="shared" si="4"/>
        <v/>
      </c>
      <c r="V140" s="758" t="str">
        <f>IF(C140="x","x",IF(C140="","",IF(OR(W140="NP",W140="DNF"),IF(W140="NP",MAX(W$12:W$309)+COUNTIF((W$12:W$309),MAX(W$12:W$309)),MAX(W$12:W$309)+COUNTIF((W$12:W$309),MAX(W$12:W$309))+COUNTIF((W$12:W$309),"NP")),W140)))</f>
        <v/>
      </c>
      <c r="W140" s="718" t="str">
        <f>IF(A140="x","x",IF(C140="","",IF(OR(X140="NP",X140="DNF"),X140,RANK(X140,X$12:X$309,1))))</f>
        <v/>
      </c>
      <c r="X140" s="718" t="str">
        <f>IF(A140="x","x",IF(C140="","",IF(OR(AND(U140="NP",U141="NP"),AND(U140="DNF",U141="DNF")),U140,IF(AND(U140="NP",U141="DNF"),U140,IF(AND(U140="DNF",U141="NP"),U141,MIN(U140,U141))))))</f>
        <v/>
      </c>
    </row>
    <row r="141" spans="1:24" ht="19.899999999999999" customHeight="1" thickBot="1" x14ac:dyDescent="0.25">
      <c r="A141" s="744"/>
      <c r="B141" s="784"/>
      <c r="C141" s="757"/>
      <c r="D141" s="80" t="s">
        <v>53</v>
      </c>
      <c r="E141" s="84"/>
      <c r="F141" s="85"/>
      <c r="G141" s="177"/>
      <c r="H141" s="180" t="str">
        <f>IF($C140="","",IF(OR($E141="DNF",$F141="DNF",$G141="DNF"),"DNF",IF(OR($E141="NP",$F141="NP",$G141="NP"),"NP",IF(ISERROR(MEDIAN($E141:$G141)),"DNF",IF(COUNT($E141:$G141)&lt;3,MAX($E141:$G141),MEDIAN($E141:$G141))))))</f>
        <v/>
      </c>
      <c r="I141" s="91"/>
      <c r="J141" s="92"/>
      <c r="K141" s="92"/>
      <c r="L141" s="92"/>
      <c r="M141" s="92"/>
      <c r="N141" s="92"/>
      <c r="O141" s="92"/>
      <c r="P141" s="92"/>
      <c r="Q141" s="92"/>
      <c r="R141" s="92"/>
      <c r="S141" s="92"/>
      <c r="T141" s="93"/>
      <c r="U141" s="108" t="str">
        <f t="shared" si="4"/>
        <v/>
      </c>
      <c r="V141" s="759"/>
      <c r="W141" s="718"/>
      <c r="X141" s="718"/>
    </row>
    <row r="142" spans="1:24" ht="19.899999999999999" customHeight="1" x14ac:dyDescent="0.2">
      <c r="A142" s="744" t="str">
        <f>IF('Start - jaro'!I24="","","x")</f>
        <v/>
      </c>
      <c r="B142" s="787">
        <v>44</v>
      </c>
      <c r="C142" s="788" t="str">
        <f>IF('Start - jaro'!G24="","",'Start - jaro'!G24)</f>
        <v/>
      </c>
      <c r="D142" s="79" t="s">
        <v>52</v>
      </c>
      <c r="E142" s="82"/>
      <c r="F142" s="83"/>
      <c r="G142" s="173"/>
      <c r="H142" s="179" t="str">
        <f>IF($C142="","",IF(OR($E142="DNF",$F142="DNF",$G142="DNF"),"DNF",IF(OR($E142="NP",$F142="NP",$G142="NP"),"NP",IF(ISERROR(MEDIAN($E142:$G142)),"DNF",IF(COUNT($E142:$G142)&lt;3,MAX($E142:$G142),MEDIAN($E142:$G142))))))</f>
        <v/>
      </c>
      <c r="I142" s="88"/>
      <c r="J142" s="89"/>
      <c r="K142" s="89"/>
      <c r="L142" s="89"/>
      <c r="M142" s="89"/>
      <c r="N142" s="89"/>
      <c r="O142" s="89"/>
      <c r="P142" s="89"/>
      <c r="Q142" s="89"/>
      <c r="R142" s="89"/>
      <c r="S142" s="89"/>
      <c r="T142" s="90"/>
      <c r="U142" s="107" t="str">
        <f t="shared" si="4"/>
        <v/>
      </c>
      <c r="V142" s="758" t="str">
        <f>IF(C142="x","x",IF(C142="","",IF(OR(W142="NP",W142="DNF"),IF(W142="NP",MAX(W$12:W$309)+COUNTIF((W$12:W$309),MAX(W$12:W$309)),MAX(W$12:W$309)+COUNTIF((W$12:W$309),MAX(W$12:W$309))+COUNTIF((W$12:W$309),"NP")),W142)))</f>
        <v/>
      </c>
      <c r="W142" s="718" t="str">
        <f>IF(A142="x","x",IF(C142="","",IF(OR(X142="NP",X142="DNF"),X142,RANK(X142,X$12:X$309,1))))</f>
        <v/>
      </c>
      <c r="X142" s="718" t="str">
        <f>IF(A142="x","x",IF(C142="","",IF(OR(AND(U142="NP",U143="NP"),AND(U142="DNF",U143="DNF")),U142,IF(AND(U142="NP",U143="DNF"),U142,IF(AND(U142="DNF",U143="NP"),U143,MIN(U142,U143))))))</f>
        <v/>
      </c>
    </row>
    <row r="143" spans="1:24" ht="19.899999999999999" customHeight="1" thickBot="1" x14ac:dyDescent="0.25">
      <c r="A143" s="744"/>
      <c r="B143" s="784"/>
      <c r="C143" s="786"/>
      <c r="D143" s="80" t="s">
        <v>53</v>
      </c>
      <c r="E143" s="84"/>
      <c r="F143" s="85"/>
      <c r="G143" s="177"/>
      <c r="H143" s="180" t="str">
        <f>IF($C142="","",IF(OR($E143="DNF",$F143="DNF",$G143="DNF"),"DNF",IF(OR($E143="NP",$F143="NP",$G143="NP"),"NP",IF(ISERROR(MEDIAN($E143:$G143)),"DNF",IF(COUNT($E143:$G143)&lt;3,MAX($E143:$G143),MEDIAN($E143:$G143))))))</f>
        <v/>
      </c>
      <c r="I143" s="91"/>
      <c r="J143" s="92"/>
      <c r="K143" s="92"/>
      <c r="L143" s="92"/>
      <c r="M143" s="92"/>
      <c r="N143" s="92"/>
      <c r="O143" s="92"/>
      <c r="P143" s="92"/>
      <c r="Q143" s="92"/>
      <c r="R143" s="92"/>
      <c r="S143" s="92"/>
      <c r="T143" s="93"/>
      <c r="U143" s="108" t="str">
        <f t="shared" si="4"/>
        <v/>
      </c>
      <c r="V143" s="759"/>
      <c r="W143" s="718"/>
      <c r="X143" s="718"/>
    </row>
    <row r="144" spans="1:24" ht="19.899999999999999" customHeight="1" x14ac:dyDescent="0.2">
      <c r="A144" s="744" t="str">
        <f>IF('Start - jaro'!I25="","","x")</f>
        <v/>
      </c>
      <c r="B144" s="787">
        <v>45</v>
      </c>
      <c r="C144" s="756" t="str">
        <f>IF('Start - jaro'!G25="","",'Start - jaro'!G25)</f>
        <v/>
      </c>
      <c r="D144" s="79" t="s">
        <v>52</v>
      </c>
      <c r="E144" s="82"/>
      <c r="F144" s="83"/>
      <c r="G144" s="173"/>
      <c r="H144" s="179" t="str">
        <f>IF($C144="","",IF(OR($E144="DNF",$F144="DNF",$G144="DNF"),"DNF",IF(OR($E144="NP",$F144="NP",$G144="NP"),"NP",IF(ISERROR(MEDIAN($E144:$G144)),"DNF",IF(COUNT($E144:$G144)&lt;3,MAX($E144:$G144),MEDIAN($E144:$G144))))))</f>
        <v/>
      </c>
      <c r="I144" s="88"/>
      <c r="J144" s="89"/>
      <c r="K144" s="89"/>
      <c r="L144" s="89"/>
      <c r="M144" s="89"/>
      <c r="N144" s="89"/>
      <c r="O144" s="89"/>
      <c r="P144" s="89"/>
      <c r="Q144" s="89"/>
      <c r="R144" s="89"/>
      <c r="S144" s="89"/>
      <c r="T144" s="90"/>
      <c r="U144" s="107" t="str">
        <f t="shared" si="4"/>
        <v/>
      </c>
      <c r="V144" s="758" t="str">
        <f>IF(C144="x","x",IF(C144="","",IF(OR(W144="NP",W144="DNF"),IF(W144="NP",MAX(W$12:W$309)+COUNTIF((W$12:W$309),MAX(W$12:W$309)),MAX(W$12:W$309)+COUNTIF((W$12:W$309),MAX(W$12:W$309))+COUNTIF((W$12:W$309),"NP")),W144)))</f>
        <v/>
      </c>
      <c r="W144" s="718" t="str">
        <f>IF(A144="x","x",IF(C144="","",IF(OR(X144="NP",X144="DNF"),X144,RANK(X144,X$12:X$309,1))))</f>
        <v/>
      </c>
      <c r="X144" s="718" t="str">
        <f>IF(A144="x","x",IF(C144="","",IF(OR(AND(U144="NP",U145="NP"),AND(U144="DNF",U145="DNF")),U144,IF(AND(U144="NP",U145="DNF"),U144,IF(AND(U144="DNF",U145="NP"),U145,MIN(U144,U145))))))</f>
        <v/>
      </c>
    </row>
    <row r="145" spans="1:24" ht="19.899999999999999" customHeight="1" thickBot="1" x14ac:dyDescent="0.25">
      <c r="A145" s="744"/>
      <c r="B145" s="784"/>
      <c r="C145" s="757"/>
      <c r="D145" s="80" t="s">
        <v>53</v>
      </c>
      <c r="E145" s="84"/>
      <c r="F145" s="85"/>
      <c r="G145" s="177"/>
      <c r="H145" s="180" t="str">
        <f>IF($C144="","",IF(OR($E145="DNF",$F145="DNF",$G145="DNF"),"DNF",IF(OR($E145="NP",$F145="NP",$G145="NP"),"NP",IF(ISERROR(MEDIAN($E145:$G145)),"DNF",IF(COUNT($E145:$G145)&lt;3,MAX($E145:$G145),MEDIAN($E145:$G145))))))</f>
        <v/>
      </c>
      <c r="I145" s="91"/>
      <c r="J145" s="92"/>
      <c r="K145" s="92"/>
      <c r="L145" s="92"/>
      <c r="M145" s="92"/>
      <c r="N145" s="92"/>
      <c r="O145" s="92"/>
      <c r="P145" s="92"/>
      <c r="Q145" s="92"/>
      <c r="R145" s="92"/>
      <c r="S145" s="92"/>
      <c r="T145" s="93"/>
      <c r="U145" s="108" t="str">
        <f t="shared" si="4"/>
        <v/>
      </c>
      <c r="V145" s="759"/>
      <c r="W145" s="718"/>
      <c r="X145" s="718"/>
    </row>
    <row r="146" spans="1:24" ht="19.899999999999999" customHeight="1" x14ac:dyDescent="0.2">
      <c r="A146" s="744" t="str">
        <f>IF('Start - jaro'!I26="","","x")</f>
        <v/>
      </c>
      <c r="B146" s="787">
        <v>46</v>
      </c>
      <c r="C146" s="788" t="str">
        <f>IF('Start - jaro'!G26="","",'Start - jaro'!G26)</f>
        <v/>
      </c>
      <c r="D146" s="79" t="s">
        <v>52</v>
      </c>
      <c r="E146" s="82"/>
      <c r="F146" s="83"/>
      <c r="G146" s="173"/>
      <c r="H146" s="179" t="str">
        <f>IF($C146="","",IF(OR($E146="DNF",$F146="DNF",$G146="DNF"),"DNF",IF(OR($E146="NP",$F146="NP",$G146="NP"),"NP",IF(ISERROR(MEDIAN($E146:$G146)),"DNF",IF(COUNT($E146:$G146)&lt;3,MAX($E146:$G146),MEDIAN($E146:$G146))))))</f>
        <v/>
      </c>
      <c r="I146" s="88"/>
      <c r="J146" s="89"/>
      <c r="K146" s="89"/>
      <c r="L146" s="89"/>
      <c r="M146" s="89"/>
      <c r="N146" s="89"/>
      <c r="O146" s="89"/>
      <c r="P146" s="89"/>
      <c r="Q146" s="89"/>
      <c r="R146" s="89"/>
      <c r="S146" s="89"/>
      <c r="T146" s="90"/>
      <c r="U146" s="107" t="str">
        <f t="shared" si="4"/>
        <v/>
      </c>
      <c r="V146" s="758" t="str">
        <f>IF(C146="x","x",IF(C146="","",IF(OR(W146="NP",W146="DNF"),IF(W146="NP",MAX(W$12:W$309)+COUNTIF((W$12:W$309),MAX(W$12:W$309)),MAX(W$12:W$309)+COUNTIF((W$12:W$309),MAX(W$12:W$309))+COUNTIF((W$12:W$309),"NP")),W146)))</f>
        <v/>
      </c>
      <c r="W146" s="718" t="str">
        <f>IF(A146="x","x",IF(C146="","",IF(OR(X146="NP",X146="DNF"),X146,RANK(X146,X$12:X$309,1))))</f>
        <v/>
      </c>
      <c r="X146" s="718" t="str">
        <f>IF(A146="x","x",IF(C146="","",IF(OR(AND(U146="NP",U147="NP"),AND(U146="DNF",U147="DNF")),U146,IF(AND(U146="NP",U147="DNF"),U146,IF(AND(U146="DNF",U147="NP"),U147,MIN(U146,U147))))))</f>
        <v/>
      </c>
    </row>
    <row r="147" spans="1:24" ht="19.899999999999999" customHeight="1" thickBot="1" x14ac:dyDescent="0.25">
      <c r="A147" s="744"/>
      <c r="B147" s="784"/>
      <c r="C147" s="786"/>
      <c r="D147" s="80" t="s">
        <v>53</v>
      </c>
      <c r="E147" s="84"/>
      <c r="F147" s="85"/>
      <c r="G147" s="177"/>
      <c r="H147" s="180" t="str">
        <f>IF($C146="","",IF(OR($E147="DNF",$F147="DNF",$G147="DNF"),"DNF",IF(OR($E147="NP",$F147="NP",$G147="NP"),"NP",IF(ISERROR(MEDIAN($E147:$G147)),"DNF",IF(COUNT($E147:$G147)&lt;3,MAX($E147:$G147),MEDIAN($E147:$G147))))))</f>
        <v/>
      </c>
      <c r="I147" s="91"/>
      <c r="J147" s="92"/>
      <c r="K147" s="92"/>
      <c r="L147" s="92"/>
      <c r="M147" s="92"/>
      <c r="N147" s="92"/>
      <c r="O147" s="92"/>
      <c r="P147" s="92"/>
      <c r="Q147" s="92"/>
      <c r="R147" s="92"/>
      <c r="S147" s="92"/>
      <c r="T147" s="93"/>
      <c r="U147" s="108" t="str">
        <f t="shared" si="4"/>
        <v/>
      </c>
      <c r="V147" s="759"/>
      <c r="W147" s="718"/>
      <c r="X147" s="718"/>
    </row>
    <row r="148" spans="1:24" ht="19.899999999999999" customHeight="1" x14ac:dyDescent="0.2">
      <c r="A148" s="744" t="str">
        <f>IF('Start - jaro'!I27="","","x")</f>
        <v/>
      </c>
      <c r="B148" s="787">
        <v>47</v>
      </c>
      <c r="C148" s="756" t="str">
        <f>IF('Start - jaro'!G27="","",'Start - jaro'!G27)</f>
        <v/>
      </c>
      <c r="D148" s="79" t="s">
        <v>52</v>
      </c>
      <c r="E148" s="82"/>
      <c r="F148" s="83"/>
      <c r="G148" s="173"/>
      <c r="H148" s="179" t="str">
        <f>IF($C148="","",IF(OR($E148="DNF",$F148="DNF",$G148="DNF"),"DNF",IF(OR($E148="NP",$F148="NP",$G148="NP"),"NP",IF(ISERROR(MEDIAN($E148:$G148)),"DNF",IF(COUNT($E148:$G148)&lt;3,MAX($E148:$G148),MEDIAN($E148:$G148))))))</f>
        <v/>
      </c>
      <c r="I148" s="88"/>
      <c r="J148" s="89"/>
      <c r="K148" s="89"/>
      <c r="L148" s="89"/>
      <c r="M148" s="89"/>
      <c r="N148" s="89"/>
      <c r="O148" s="89"/>
      <c r="P148" s="89"/>
      <c r="Q148" s="89"/>
      <c r="R148" s="89"/>
      <c r="S148" s="89"/>
      <c r="T148" s="90"/>
      <c r="U148" s="107" t="str">
        <f t="shared" si="4"/>
        <v/>
      </c>
      <c r="V148" s="758" t="str">
        <f>IF(C148="x","x",IF(C148="","",IF(OR(W148="NP",W148="DNF"),IF(W148="NP",MAX(W$12:W$309)+COUNTIF((W$12:W$309),MAX(W$12:W$309)),MAX(W$12:W$309)+COUNTIF((W$12:W$309),MAX(W$12:W$309))+COUNTIF((W$12:W$309),"NP")),W148)))</f>
        <v/>
      </c>
      <c r="W148" s="718" t="str">
        <f>IF(A148="x","x",IF(C148="","",IF(OR(X148="NP",X148="DNF"),X148,RANK(X148,X$12:X$309,1))))</f>
        <v/>
      </c>
      <c r="X148" s="718" t="str">
        <f>IF(A148="x","x",IF(C148="","",IF(OR(AND(U148="NP",U149="NP"),AND(U148="DNF",U149="DNF")),U148,IF(AND(U148="NP",U149="DNF"),U148,IF(AND(U148="DNF",U149="NP"),U149,MIN(U148,U149))))))</f>
        <v/>
      </c>
    </row>
    <row r="149" spans="1:24" ht="19.899999999999999" customHeight="1" thickBot="1" x14ac:dyDescent="0.25">
      <c r="A149" s="744"/>
      <c r="B149" s="784"/>
      <c r="C149" s="757"/>
      <c r="D149" s="80" t="s">
        <v>53</v>
      </c>
      <c r="E149" s="84"/>
      <c r="F149" s="85"/>
      <c r="G149" s="177"/>
      <c r="H149" s="180" t="str">
        <f>IF($C148="","",IF(OR($E149="DNF",$F149="DNF",$G149="DNF"),"DNF",IF(OR($E149="NP",$F149="NP",$G149="NP"),"NP",IF(ISERROR(MEDIAN($E149:$G149)),"DNF",IF(COUNT($E149:$G149)&lt;3,MAX($E149:$G149),MEDIAN($E149:$G149))))))</f>
        <v/>
      </c>
      <c r="I149" s="91"/>
      <c r="J149" s="92"/>
      <c r="K149" s="92"/>
      <c r="L149" s="92"/>
      <c r="M149" s="92"/>
      <c r="N149" s="92"/>
      <c r="O149" s="92"/>
      <c r="P149" s="92"/>
      <c r="Q149" s="92"/>
      <c r="R149" s="92"/>
      <c r="S149" s="92"/>
      <c r="T149" s="93"/>
      <c r="U149" s="108" t="str">
        <f t="shared" si="4"/>
        <v/>
      </c>
      <c r="V149" s="759"/>
      <c r="W149" s="718"/>
      <c r="X149" s="718"/>
    </row>
    <row r="150" spans="1:24" ht="19.899999999999999" customHeight="1" x14ac:dyDescent="0.2">
      <c r="A150" s="744" t="str">
        <f>IF('Start - jaro'!I28="","","x")</f>
        <v/>
      </c>
      <c r="B150" s="787">
        <v>48</v>
      </c>
      <c r="C150" s="788" t="str">
        <f>IF('Start - jaro'!G28="","",'Start - jaro'!G28)</f>
        <v/>
      </c>
      <c r="D150" s="79" t="s">
        <v>52</v>
      </c>
      <c r="E150" s="82"/>
      <c r="F150" s="83"/>
      <c r="G150" s="173"/>
      <c r="H150" s="179" t="str">
        <f>IF($C150="","",IF(OR($E150="DNF",$F150="DNF",$G150="DNF"),"DNF",IF(OR($E150="NP",$F150="NP",$G150="NP"),"NP",IF(ISERROR(MEDIAN($E150:$G150)),"DNF",IF(COUNT($E150:$G150)&lt;3,MAX($E150:$G150),MEDIAN($E150:$G150))))))</f>
        <v/>
      </c>
      <c r="I150" s="88"/>
      <c r="J150" s="89"/>
      <c r="K150" s="89"/>
      <c r="L150" s="89"/>
      <c r="M150" s="89"/>
      <c r="N150" s="89"/>
      <c r="O150" s="89"/>
      <c r="P150" s="89"/>
      <c r="Q150" s="89"/>
      <c r="R150" s="89"/>
      <c r="S150" s="89"/>
      <c r="T150" s="90"/>
      <c r="U150" s="107" t="str">
        <f t="shared" si="4"/>
        <v/>
      </c>
      <c r="V150" s="758" t="str">
        <f>IF(C150="x","x",IF(C150="","",IF(OR(W150="NP",W150="DNF"),IF(W150="NP",MAX(W$12:W$309)+COUNTIF((W$12:W$309),MAX(W$12:W$309)),MAX(W$12:W$309)+COUNTIF((W$12:W$309),MAX(W$12:W$309))+COUNTIF((W$12:W$309),"NP")),W150)))</f>
        <v/>
      </c>
      <c r="W150" s="718" t="str">
        <f>IF(A150="x","x",IF(C150="","",IF(OR(X150="NP",X150="DNF"),X150,RANK(X150,X$12:X$309,1))))</f>
        <v/>
      </c>
      <c r="X150" s="718" t="str">
        <f>IF(A150="x","x",IF(C150="","",IF(OR(AND(U150="NP",U151="NP"),AND(U150="DNF",U151="DNF")),U150,IF(AND(U150="NP",U151="DNF"),U150,IF(AND(U150="DNF",U151="NP"),U151,MIN(U150,U151))))))</f>
        <v/>
      </c>
    </row>
    <row r="151" spans="1:24" ht="19.899999999999999" customHeight="1" thickBot="1" x14ac:dyDescent="0.25">
      <c r="A151" s="744"/>
      <c r="B151" s="784"/>
      <c r="C151" s="786"/>
      <c r="D151" s="80" t="s">
        <v>53</v>
      </c>
      <c r="E151" s="84"/>
      <c r="F151" s="85"/>
      <c r="G151" s="177"/>
      <c r="H151" s="180" t="str">
        <f>IF($C150="","",IF(OR($E151="DNF",$F151="DNF",$G151="DNF"),"DNF",IF(OR($E151="NP",$F151="NP",$G151="NP"),"NP",IF(ISERROR(MEDIAN($E151:$G151)),"DNF",IF(COUNT($E151:$G151)&lt;3,MAX($E151:$G151),MEDIAN($E151:$G151))))))</f>
        <v/>
      </c>
      <c r="I151" s="91"/>
      <c r="J151" s="92"/>
      <c r="K151" s="92"/>
      <c r="L151" s="92"/>
      <c r="M151" s="92"/>
      <c r="N151" s="92"/>
      <c r="O151" s="92"/>
      <c r="P151" s="92"/>
      <c r="Q151" s="92"/>
      <c r="R151" s="92"/>
      <c r="S151" s="92"/>
      <c r="T151" s="93"/>
      <c r="U151" s="108" t="str">
        <f t="shared" si="4"/>
        <v/>
      </c>
      <c r="V151" s="759"/>
      <c r="W151" s="718"/>
      <c r="X151" s="718"/>
    </row>
    <row r="152" spans="1:24" ht="19.899999999999999" customHeight="1" x14ac:dyDescent="0.2">
      <c r="A152" s="744" t="str">
        <f>IF('Start - jaro'!I29="","","x")</f>
        <v/>
      </c>
      <c r="B152" s="787">
        <v>49</v>
      </c>
      <c r="C152" s="756" t="str">
        <f>IF('Start - jaro'!G29="","",'Start - jaro'!G29)</f>
        <v/>
      </c>
      <c r="D152" s="79" t="s">
        <v>52</v>
      </c>
      <c r="E152" s="82"/>
      <c r="F152" s="83"/>
      <c r="G152" s="173"/>
      <c r="H152" s="179" t="str">
        <f>IF($C152="","",IF(OR($E152="DNF",$F152="DNF",$G152="DNF"),"DNF",IF(OR($E152="NP",$F152="NP",$G152="NP"),"NP",IF(ISERROR(MEDIAN($E152:$G152)),"DNF",IF(COUNT($E152:$G152)&lt;3,MAX($E152:$G152),MEDIAN($E152:$G152))))))</f>
        <v/>
      </c>
      <c r="I152" s="88"/>
      <c r="J152" s="89"/>
      <c r="K152" s="89"/>
      <c r="L152" s="89"/>
      <c r="M152" s="89"/>
      <c r="N152" s="89"/>
      <c r="O152" s="89"/>
      <c r="P152" s="89"/>
      <c r="Q152" s="89"/>
      <c r="R152" s="89"/>
      <c r="S152" s="89"/>
      <c r="T152" s="90"/>
      <c r="U152" s="107" t="str">
        <f t="shared" si="4"/>
        <v/>
      </c>
      <c r="V152" s="758" t="str">
        <f>IF(C152="x","x",IF(C152="","",IF(OR(W152="NP",W152="DNF"),IF(W152="NP",MAX(W$12:W$309)+COUNTIF((W$12:W$309),MAX(W$12:W$309)),MAX(W$12:W$309)+COUNTIF((W$12:W$309),MAX(W$12:W$309))+COUNTIF((W$12:W$309),"NP")),W152)))</f>
        <v/>
      </c>
      <c r="W152" s="718" t="str">
        <f>IF(A152="x","x",IF(C152="","",IF(OR(X152="NP",X152="DNF"),X152,RANK(X152,X$12:X$309,1))))</f>
        <v/>
      </c>
      <c r="X152" s="718" t="str">
        <f>IF(A152="x","x",IF(C152="","",IF(OR(AND(U152="NP",U153="NP"),AND(U152="DNF",U153="DNF")),U152,IF(AND(U152="NP",U153="DNF"),U152,IF(AND(U152="DNF",U153="NP"),U153,MIN(U152,U153))))))</f>
        <v/>
      </c>
    </row>
    <row r="153" spans="1:24" ht="19.899999999999999" customHeight="1" thickBot="1" x14ac:dyDescent="0.25">
      <c r="A153" s="744"/>
      <c r="B153" s="784"/>
      <c r="C153" s="757"/>
      <c r="D153" s="80" t="s">
        <v>53</v>
      </c>
      <c r="E153" s="84"/>
      <c r="F153" s="85"/>
      <c r="G153" s="177"/>
      <c r="H153" s="180" t="str">
        <f>IF($C152="","",IF(OR($E153="DNF",$F153="DNF",$G153="DNF"),"DNF",IF(OR($E153="NP",$F153="NP",$G153="NP"),"NP",IF(ISERROR(MEDIAN($E153:$G153)),"DNF",IF(COUNT($E153:$G153)&lt;3,MAX($E153:$G153),MEDIAN($E153:$G153))))))</f>
        <v/>
      </c>
      <c r="I153" s="91"/>
      <c r="J153" s="92"/>
      <c r="K153" s="92"/>
      <c r="L153" s="92"/>
      <c r="M153" s="92"/>
      <c r="N153" s="92"/>
      <c r="O153" s="92"/>
      <c r="P153" s="92"/>
      <c r="Q153" s="92"/>
      <c r="R153" s="92"/>
      <c r="S153" s="92"/>
      <c r="T153" s="93"/>
      <c r="U153" s="108" t="str">
        <f t="shared" si="4"/>
        <v/>
      </c>
      <c r="V153" s="759"/>
      <c r="W153" s="718"/>
      <c r="X153" s="718"/>
    </row>
    <row r="154" spans="1:24" ht="19.899999999999999" customHeight="1" x14ac:dyDescent="0.2">
      <c r="A154" s="744" t="str">
        <f>IF('Start - jaro'!I30="","","x")</f>
        <v/>
      </c>
      <c r="B154" s="783">
        <v>50</v>
      </c>
      <c r="C154" s="788" t="str">
        <f>IF('Start - jaro'!G30="","",'Start - jaro'!G30)</f>
        <v/>
      </c>
      <c r="D154" s="81" t="s">
        <v>52</v>
      </c>
      <c r="E154" s="86"/>
      <c r="F154" s="87"/>
      <c r="G154" s="178"/>
      <c r="H154" s="179" t="str">
        <f>IF($C154="","",IF(OR($E154="DNF",$F154="DNF",$G154="DNF"),"DNF",IF(OR($E154="NP",$F154="NP",$G154="NP"),"NP",IF(ISERROR(MEDIAN($E154:$G154)),"DNF",IF(COUNT($E154:$G154)&lt;3,MAX($E154:$G154),MEDIAN($E154:$G154))))))</f>
        <v/>
      </c>
      <c r="I154" s="94"/>
      <c r="J154" s="95"/>
      <c r="K154" s="95"/>
      <c r="L154" s="95"/>
      <c r="M154" s="95"/>
      <c r="N154" s="95"/>
      <c r="O154" s="95"/>
      <c r="P154" s="95"/>
      <c r="Q154" s="95"/>
      <c r="R154" s="95"/>
      <c r="S154" s="95"/>
      <c r="T154" s="96"/>
      <c r="U154" s="107" t="str">
        <f t="shared" si="4"/>
        <v/>
      </c>
      <c r="V154" s="758" t="str">
        <f>IF(C154="x","x",IF(C154="","",IF(OR(W154="NP",W154="DNF"),IF(W154="NP",MAX(W$12:W$309)+COUNTIF((W$12:W$309),MAX(W$12:W$309)),MAX(W$12:W$309)+COUNTIF((W$12:W$309),MAX(W$12:W$309))+COUNTIF((W$12:W$309),"NP")),W154)))</f>
        <v/>
      </c>
      <c r="W154" s="718" t="str">
        <f>IF(A154="x","x",IF(C154="","",IF(OR(X154="NP",X154="DNF"),X154,RANK(X154,X$12:X$309,1))))</f>
        <v/>
      </c>
      <c r="X154" s="718" t="str">
        <f>IF(A154="x","x",IF(C154="","",IF(OR(AND(U154="NP",U155="NP"),AND(U154="DNF",U155="DNF")),U154,IF(AND(U154="NP",U155="DNF"),U154,IF(AND(U154="DNF",U155="NP"),U155,MIN(U154,U155))))))</f>
        <v/>
      </c>
    </row>
    <row r="155" spans="1:24" ht="19.899999999999999" customHeight="1" thickBot="1" x14ac:dyDescent="0.25">
      <c r="A155" s="744"/>
      <c r="B155" s="784"/>
      <c r="C155" s="786"/>
      <c r="D155" s="80" t="s">
        <v>53</v>
      </c>
      <c r="E155" s="84"/>
      <c r="F155" s="85"/>
      <c r="G155" s="177"/>
      <c r="H155" s="180" t="str">
        <f>IF($C154="","",IF(OR($E155="DNF",$F155="DNF",$G155="DNF"),"DNF",IF(OR($E155="NP",$F155="NP",$G155="NP"),"NP",IF(ISERROR(MEDIAN($E155:$G155)),"DNF",IF(COUNT($E155:$G155)&lt;3,MAX($E155:$G155),MEDIAN($E155:$G155))))))</f>
        <v/>
      </c>
      <c r="I155" s="91"/>
      <c r="J155" s="92"/>
      <c r="K155" s="92"/>
      <c r="L155" s="92"/>
      <c r="M155" s="92"/>
      <c r="N155" s="92"/>
      <c r="O155" s="92"/>
      <c r="P155" s="92"/>
      <c r="Q155" s="92"/>
      <c r="R155" s="92"/>
      <c r="S155" s="92"/>
      <c r="T155" s="93"/>
      <c r="U155" s="108" t="str">
        <f t="shared" si="4"/>
        <v/>
      </c>
      <c r="V155" s="759"/>
      <c r="W155" s="718"/>
      <c r="X155" s="718"/>
    </row>
    <row r="156" spans="1:24" ht="15" customHeight="1" x14ac:dyDescent="0.2">
      <c r="B156" s="745" t="s">
        <v>32</v>
      </c>
      <c r="C156" s="746"/>
      <c r="D156" s="746"/>
      <c r="E156" s="746"/>
      <c r="F156" s="746"/>
      <c r="G156" s="746"/>
      <c r="H156" s="746"/>
      <c r="I156" s="746"/>
      <c r="J156" s="746"/>
      <c r="K156" s="746"/>
      <c r="L156" s="746"/>
      <c r="M156" s="746"/>
      <c r="N156" s="746"/>
      <c r="O156" s="746"/>
      <c r="P156" s="749"/>
      <c r="Q156" s="749"/>
      <c r="R156" s="749"/>
      <c r="S156" s="749"/>
      <c r="T156" s="749"/>
      <c r="U156" s="749"/>
      <c r="V156" s="750"/>
    </row>
    <row r="157" spans="1:24" ht="15" customHeight="1" x14ac:dyDescent="0.2">
      <c r="B157" s="747"/>
      <c r="C157" s="748"/>
      <c r="D157" s="748"/>
      <c r="E157" s="748"/>
      <c r="F157" s="748"/>
      <c r="G157" s="748"/>
      <c r="H157" s="748"/>
      <c r="I157" s="748"/>
      <c r="J157" s="748"/>
      <c r="K157" s="748"/>
      <c r="L157" s="748"/>
      <c r="M157" s="748"/>
      <c r="N157" s="748"/>
      <c r="O157" s="748"/>
      <c r="P157" s="751"/>
      <c r="Q157" s="751"/>
      <c r="R157" s="751"/>
      <c r="S157" s="751"/>
      <c r="T157" s="751"/>
      <c r="U157" s="751"/>
      <c r="V157" s="752"/>
    </row>
    <row r="158" spans="1:24" ht="15" customHeight="1" x14ac:dyDescent="0.2">
      <c r="B158" s="747"/>
      <c r="C158" s="748"/>
      <c r="D158" s="748"/>
      <c r="E158" s="748"/>
      <c r="F158" s="748"/>
      <c r="G158" s="748"/>
      <c r="H158" s="748"/>
      <c r="I158" s="748"/>
      <c r="J158" s="748"/>
      <c r="K158" s="748"/>
      <c r="L158" s="748"/>
      <c r="M158" s="748"/>
      <c r="N158" s="748"/>
      <c r="O158" s="748"/>
      <c r="P158" s="751"/>
      <c r="Q158" s="751"/>
      <c r="R158" s="751"/>
      <c r="S158" s="751"/>
      <c r="T158" s="751"/>
      <c r="U158" s="751"/>
      <c r="V158" s="752"/>
    </row>
    <row r="159" spans="1:24" ht="19.899999999999999" customHeight="1" thickBot="1" x14ac:dyDescent="0.25">
      <c r="B159" s="753" t="s">
        <v>93</v>
      </c>
      <c r="C159" s="754"/>
      <c r="D159" s="754"/>
      <c r="E159" s="754"/>
      <c r="F159" s="754"/>
      <c r="G159" s="754"/>
      <c r="H159" s="754"/>
      <c r="I159" s="754"/>
      <c r="J159" s="754"/>
      <c r="K159" s="754"/>
      <c r="L159" s="754"/>
      <c r="M159" s="754"/>
      <c r="N159" s="754"/>
      <c r="O159" s="755"/>
      <c r="P159" s="751"/>
      <c r="Q159" s="751"/>
      <c r="R159" s="751"/>
      <c r="S159" s="751"/>
      <c r="T159" s="751"/>
      <c r="U159" s="751"/>
      <c r="V159" s="752"/>
    </row>
    <row r="160" spans="1:24" ht="15" customHeight="1" x14ac:dyDescent="0.2">
      <c r="B160" s="729" t="s">
        <v>26</v>
      </c>
      <c r="C160" s="730"/>
      <c r="D160" s="731"/>
      <c r="E160" s="764" t="s">
        <v>33</v>
      </c>
      <c r="F160" s="765"/>
      <c r="G160" s="765"/>
      <c r="H160" s="766"/>
      <c r="I160" s="741" t="s">
        <v>34</v>
      </c>
      <c r="J160" s="742"/>
      <c r="K160" s="742"/>
      <c r="L160" s="742"/>
      <c r="M160" s="742"/>
      <c r="N160" s="742"/>
      <c r="O160" s="742"/>
      <c r="P160" s="742"/>
      <c r="Q160" s="742"/>
      <c r="R160" s="742"/>
      <c r="S160" s="742"/>
      <c r="T160" s="743"/>
      <c r="U160" s="773" t="s">
        <v>35</v>
      </c>
      <c r="V160" s="774"/>
    </row>
    <row r="161" spans="1:24" ht="15" customHeight="1" x14ac:dyDescent="0.2">
      <c r="B161" s="732"/>
      <c r="C161" s="733"/>
      <c r="D161" s="734"/>
      <c r="E161" s="767"/>
      <c r="F161" s="768"/>
      <c r="G161" s="768"/>
      <c r="H161" s="769"/>
      <c r="I161" s="775" t="s">
        <v>36</v>
      </c>
      <c r="J161" s="721" t="s">
        <v>37</v>
      </c>
      <c r="K161" s="721" t="s">
        <v>38</v>
      </c>
      <c r="L161" s="721" t="s">
        <v>151</v>
      </c>
      <c r="M161" s="721" t="s">
        <v>153</v>
      </c>
      <c r="N161" s="721" t="s">
        <v>152</v>
      </c>
      <c r="O161" s="721" t="s">
        <v>39</v>
      </c>
      <c r="P161" s="721" t="s">
        <v>40</v>
      </c>
      <c r="Q161" s="721" t="s">
        <v>41</v>
      </c>
      <c r="R161" s="721" t="s">
        <v>42</v>
      </c>
      <c r="S161" s="721" t="s">
        <v>154</v>
      </c>
      <c r="T161" s="723" t="s">
        <v>89</v>
      </c>
      <c r="U161" s="760"/>
      <c r="V161" s="719"/>
    </row>
    <row r="162" spans="1:24" ht="15" customHeight="1" x14ac:dyDescent="0.2">
      <c r="B162" s="732"/>
      <c r="C162" s="733"/>
      <c r="D162" s="734"/>
      <c r="E162" s="770"/>
      <c r="F162" s="771"/>
      <c r="G162" s="771"/>
      <c r="H162" s="772"/>
      <c r="I162" s="775"/>
      <c r="J162" s="721"/>
      <c r="K162" s="721"/>
      <c r="L162" s="721"/>
      <c r="M162" s="721"/>
      <c r="N162" s="721"/>
      <c r="O162" s="721"/>
      <c r="P162" s="721"/>
      <c r="Q162" s="721"/>
      <c r="R162" s="721"/>
      <c r="S162" s="721"/>
      <c r="T162" s="723"/>
      <c r="U162" s="725" t="s">
        <v>43</v>
      </c>
      <c r="V162" s="727" t="s">
        <v>44</v>
      </c>
    </row>
    <row r="163" spans="1:24" ht="15" customHeight="1" x14ac:dyDescent="0.2">
      <c r="B163" s="777" t="str">
        <f>"KATEGORIE: "&amp;'Start - podzim'!$N$2</f>
        <v>KATEGORIE: STARŠÍ</v>
      </c>
      <c r="C163" s="778"/>
      <c r="D163" s="779"/>
      <c r="E163" s="725" t="s">
        <v>45</v>
      </c>
      <c r="F163" s="721" t="s">
        <v>46</v>
      </c>
      <c r="G163" s="721" t="s">
        <v>47</v>
      </c>
      <c r="H163" s="727" t="s">
        <v>48</v>
      </c>
      <c r="I163" s="775"/>
      <c r="J163" s="721"/>
      <c r="K163" s="721"/>
      <c r="L163" s="721"/>
      <c r="M163" s="721"/>
      <c r="N163" s="721"/>
      <c r="O163" s="721"/>
      <c r="P163" s="721"/>
      <c r="Q163" s="721"/>
      <c r="R163" s="721"/>
      <c r="S163" s="721"/>
      <c r="T163" s="723"/>
      <c r="U163" s="725"/>
      <c r="V163" s="727"/>
    </row>
    <row r="164" spans="1:24" ht="15" customHeight="1" x14ac:dyDescent="0.2">
      <c r="B164" s="780"/>
      <c r="C164" s="781"/>
      <c r="D164" s="782"/>
      <c r="E164" s="725"/>
      <c r="F164" s="721"/>
      <c r="G164" s="721"/>
      <c r="H164" s="727"/>
      <c r="I164" s="775"/>
      <c r="J164" s="721"/>
      <c r="K164" s="721"/>
      <c r="L164" s="721"/>
      <c r="M164" s="721"/>
      <c r="N164" s="721"/>
      <c r="O164" s="721"/>
      <c r="P164" s="721"/>
      <c r="Q164" s="721"/>
      <c r="R164" s="721"/>
      <c r="S164" s="721"/>
      <c r="T164" s="723"/>
      <c r="U164" s="725"/>
      <c r="V164" s="727"/>
    </row>
    <row r="165" spans="1:24" ht="16.899999999999999" customHeight="1" x14ac:dyDescent="0.2">
      <c r="B165" s="760" t="s">
        <v>49</v>
      </c>
      <c r="C165" s="762" t="s">
        <v>50</v>
      </c>
      <c r="D165" s="719" t="s">
        <v>51</v>
      </c>
      <c r="E165" s="725"/>
      <c r="F165" s="721"/>
      <c r="G165" s="721"/>
      <c r="H165" s="727"/>
      <c r="I165" s="775"/>
      <c r="J165" s="721"/>
      <c r="K165" s="721"/>
      <c r="L165" s="721"/>
      <c r="M165" s="721"/>
      <c r="N165" s="721"/>
      <c r="O165" s="721"/>
      <c r="P165" s="721"/>
      <c r="Q165" s="721"/>
      <c r="R165" s="721"/>
      <c r="S165" s="721"/>
      <c r="T165" s="723"/>
      <c r="U165" s="725"/>
      <c r="V165" s="727"/>
    </row>
    <row r="166" spans="1:24" ht="16.899999999999999" customHeight="1" thickBot="1" x14ac:dyDescent="0.25">
      <c r="B166" s="761"/>
      <c r="C166" s="763"/>
      <c r="D166" s="720"/>
      <c r="E166" s="726"/>
      <c r="F166" s="722"/>
      <c r="G166" s="722"/>
      <c r="H166" s="728"/>
      <c r="I166" s="776"/>
      <c r="J166" s="722"/>
      <c r="K166" s="722"/>
      <c r="L166" s="722"/>
      <c r="M166" s="722"/>
      <c r="N166" s="722"/>
      <c r="O166" s="722"/>
      <c r="P166" s="722"/>
      <c r="Q166" s="722"/>
      <c r="R166" s="722"/>
      <c r="S166" s="722"/>
      <c r="T166" s="724"/>
      <c r="U166" s="726"/>
      <c r="V166" s="728"/>
    </row>
    <row r="167" spans="1:24" ht="19.899999999999999" customHeight="1" x14ac:dyDescent="0.2">
      <c r="A167" s="744" t="str">
        <f>IF('Start - jaro'!M6="","","x")</f>
        <v/>
      </c>
      <c r="B167" s="787">
        <v>51</v>
      </c>
      <c r="C167" s="756" t="str">
        <f>IF('Start - jaro'!K6="","",'Start - jaro'!K6)</f>
        <v/>
      </c>
      <c r="D167" s="79" t="s">
        <v>52</v>
      </c>
      <c r="E167" s="82"/>
      <c r="F167" s="83"/>
      <c r="G167" s="173"/>
      <c r="H167" s="179" t="str">
        <f>IF($C167="","",IF(OR($E167="DNF",$F167="DNF",$G167="DNF"),"DNF",IF(OR($E167="NP",$F167="NP",$G167="NP"),"NP",IF(ISERROR(MEDIAN($E167:$G167)),"DNF",IF(COUNT($E167:$G167)&lt;3,MAX($E167:$G167),MEDIAN($E167:$G167))))))</f>
        <v/>
      </c>
      <c r="I167" s="88"/>
      <c r="J167" s="89"/>
      <c r="K167" s="89"/>
      <c r="L167" s="89"/>
      <c r="M167" s="89"/>
      <c r="N167" s="89"/>
      <c r="O167" s="89"/>
      <c r="P167" s="89"/>
      <c r="Q167" s="89"/>
      <c r="R167" s="89"/>
      <c r="S167" s="89"/>
      <c r="T167" s="90"/>
      <c r="U167" s="107" t="str">
        <f t="shared" ref="U167:U186" si="5">IF(H167="","",IF(H167="NP","NP",IF(H167="DNF","DNF",SUM(I167:T167)+H167)))</f>
        <v/>
      </c>
      <c r="V167" s="758" t="str">
        <f>IF(C167="x","x",IF(C167="","",IF(OR(W167="NP",W167="DNF"),IF(W167="NP",MAX(W$12:W$309)+COUNTIF((W$12:W$309),MAX(W$12:W$309)),MAX(W$12:W$309)+COUNTIF((W$12:W$309),MAX(W$12:W$309))+COUNTIF((W$12:W$309),"NP")),W167)))</f>
        <v/>
      </c>
      <c r="W167" s="718" t="str">
        <f t="shared" ref="W167:W185" si="6">IF(A167="x","x",IF(C167="","",IF(OR(X167="NP",X167="DNF"),X167,RANK(X167,X$12:X$309,1))))</f>
        <v/>
      </c>
      <c r="X167" s="718" t="str">
        <f>IF(A167="x","x",IF(C167="","",IF(OR(AND(U167="NP",U168="NP"),AND(U167="DNF",U168="DNF")),U167,IF(AND(U167="NP",U168="DNF"),U167,IF(AND(U167="DNF",U168="NP"),U168,MIN(U167,U168))))))</f>
        <v/>
      </c>
    </row>
    <row r="168" spans="1:24" ht="19.899999999999999" customHeight="1" thickBot="1" x14ac:dyDescent="0.25">
      <c r="A168" s="744"/>
      <c r="B168" s="784"/>
      <c r="C168" s="757"/>
      <c r="D168" s="80" t="s">
        <v>53</v>
      </c>
      <c r="E168" s="84"/>
      <c r="F168" s="85"/>
      <c r="G168" s="177"/>
      <c r="H168" s="180" t="str">
        <f>IF($C167="","",IF(OR($E168="DNF",$F168="DNF",$G168="DNF"),"DNF",IF(OR($E168="NP",$F168="NP",$G168="NP"),"NP",IF(ISERROR(MEDIAN($E168:$G168)),"DNF",IF(COUNT($E168:$G168)&lt;3,MAX($E168:$G168),MEDIAN($E168:$G168))))))</f>
        <v/>
      </c>
      <c r="I168" s="91"/>
      <c r="J168" s="92"/>
      <c r="K168" s="92"/>
      <c r="L168" s="92"/>
      <c r="M168" s="92"/>
      <c r="N168" s="92"/>
      <c r="O168" s="92"/>
      <c r="P168" s="92"/>
      <c r="Q168" s="92"/>
      <c r="R168" s="92"/>
      <c r="S168" s="92"/>
      <c r="T168" s="93"/>
      <c r="U168" s="108" t="str">
        <f t="shared" si="5"/>
        <v/>
      </c>
      <c r="V168" s="759"/>
      <c r="W168" s="718"/>
      <c r="X168" s="718"/>
    </row>
    <row r="169" spans="1:24" ht="19.899999999999999" customHeight="1" x14ac:dyDescent="0.2">
      <c r="A169" s="744" t="str">
        <f>IF('Start - jaro'!M7="","","x")</f>
        <v/>
      </c>
      <c r="B169" s="787">
        <v>52</v>
      </c>
      <c r="C169" s="788" t="str">
        <f>IF('Start - jaro'!K7="","",'Start - jaro'!K7)</f>
        <v/>
      </c>
      <c r="D169" s="79" t="s">
        <v>52</v>
      </c>
      <c r="E169" s="82"/>
      <c r="F169" s="83"/>
      <c r="G169" s="173"/>
      <c r="H169" s="179" t="str">
        <f>IF($C169="","",IF(OR($E169="DNF",$F169="DNF",$G169="DNF"),"DNF",IF(OR($E169="NP",$F169="NP",$G169="NP"),"NP",IF(ISERROR(MEDIAN($E169:$G169)),"DNF",IF(COUNT($E169:$G169)&lt;3,MAX($E169:$G169),MEDIAN($E169:$G169))))))</f>
        <v/>
      </c>
      <c r="I169" s="88"/>
      <c r="J169" s="89"/>
      <c r="K169" s="89"/>
      <c r="L169" s="89"/>
      <c r="M169" s="89"/>
      <c r="N169" s="89"/>
      <c r="O169" s="89"/>
      <c r="P169" s="89"/>
      <c r="Q169" s="89"/>
      <c r="R169" s="89"/>
      <c r="S169" s="89"/>
      <c r="T169" s="90"/>
      <c r="U169" s="107" t="str">
        <f t="shared" si="5"/>
        <v/>
      </c>
      <c r="V169" s="758" t="str">
        <f>IF(C169="x","x",IF(C169="","",IF(OR(W169="NP",W169="DNF"),IF(W169="NP",MAX(W$12:W$309)+COUNTIF((W$12:W$309),MAX(W$12:W$309)),MAX(W$12:W$309)+COUNTIF((W$12:W$309),MAX(W$12:W$309))+COUNTIF((W$12:W$309),"NP")),W169)))</f>
        <v/>
      </c>
      <c r="W169" s="718" t="str">
        <f t="shared" si="6"/>
        <v/>
      </c>
      <c r="X169" s="718" t="str">
        <f>IF(A169="x","x",IF(C169="","",IF(OR(AND(U169="NP",U170="NP"),AND(U169="DNF",U170="DNF")),U169,IF(AND(U169="NP",U170="DNF"),U169,IF(AND(U169="DNF",U170="NP"),U170,MIN(U169,U170))))))</f>
        <v/>
      </c>
    </row>
    <row r="170" spans="1:24" ht="19.899999999999999" customHeight="1" thickBot="1" x14ac:dyDescent="0.25">
      <c r="A170" s="744"/>
      <c r="B170" s="784"/>
      <c r="C170" s="786"/>
      <c r="D170" s="80" t="s">
        <v>53</v>
      </c>
      <c r="E170" s="84"/>
      <c r="F170" s="85"/>
      <c r="G170" s="177"/>
      <c r="H170" s="180" t="str">
        <f>IF($C169="","",IF(OR($E170="DNF",$F170="DNF",$G170="DNF"),"DNF",IF(OR($E170="NP",$F170="NP",$G170="NP"),"NP",IF(ISERROR(MEDIAN($E170:$G170)),"DNF",IF(COUNT($E170:$G170)&lt;3,MAX($E170:$G170),MEDIAN($E170:$G170))))))</f>
        <v/>
      </c>
      <c r="I170" s="91"/>
      <c r="J170" s="92"/>
      <c r="K170" s="92"/>
      <c r="L170" s="92"/>
      <c r="M170" s="92"/>
      <c r="N170" s="92"/>
      <c r="O170" s="92"/>
      <c r="P170" s="92"/>
      <c r="Q170" s="92"/>
      <c r="R170" s="92"/>
      <c r="S170" s="92"/>
      <c r="T170" s="93"/>
      <c r="U170" s="108" t="str">
        <f t="shared" si="5"/>
        <v/>
      </c>
      <c r="V170" s="759"/>
      <c r="W170" s="718"/>
      <c r="X170" s="718"/>
    </row>
    <row r="171" spans="1:24" ht="19.899999999999999" customHeight="1" x14ac:dyDescent="0.2">
      <c r="A171" s="744" t="str">
        <f>IF('Start - jaro'!M8="","","x")</f>
        <v/>
      </c>
      <c r="B171" s="787">
        <v>53</v>
      </c>
      <c r="C171" s="756" t="str">
        <f>IF('Start - jaro'!K8="","",'Start - jaro'!K8)</f>
        <v/>
      </c>
      <c r="D171" s="79" t="s">
        <v>52</v>
      </c>
      <c r="E171" s="82"/>
      <c r="F171" s="83"/>
      <c r="G171" s="173"/>
      <c r="H171" s="179" t="str">
        <f>IF($C171="","",IF(OR($E171="DNF",$F171="DNF",$G171="DNF"),"DNF",IF(OR($E171="NP",$F171="NP",$G171="NP"),"NP",IF(ISERROR(MEDIAN($E171:$G171)),"DNF",IF(COUNT($E171:$G171)&lt;3,MAX($E171:$G171),MEDIAN($E171:$G171))))))</f>
        <v/>
      </c>
      <c r="I171" s="88"/>
      <c r="J171" s="89"/>
      <c r="K171" s="89"/>
      <c r="L171" s="89"/>
      <c r="M171" s="89"/>
      <c r="N171" s="89"/>
      <c r="O171" s="89"/>
      <c r="P171" s="89"/>
      <c r="Q171" s="89"/>
      <c r="R171" s="89"/>
      <c r="S171" s="89"/>
      <c r="T171" s="90"/>
      <c r="U171" s="107" t="str">
        <f t="shared" si="5"/>
        <v/>
      </c>
      <c r="V171" s="758" t="str">
        <f>IF(C171="x","x",IF(C171="","",IF(OR(W171="NP",W171="DNF"),IF(W171="NP",MAX(W$12:W$309)+COUNTIF((W$12:W$309),MAX(W$12:W$309)),MAX(W$12:W$309)+COUNTIF((W$12:W$309),MAX(W$12:W$309))+COUNTIF((W$12:W$309),"NP")),W171)))</f>
        <v/>
      </c>
      <c r="W171" s="718" t="str">
        <f t="shared" si="6"/>
        <v/>
      </c>
      <c r="X171" s="718" t="str">
        <f>IF(A171="x","x",IF(C171="","",IF(OR(AND(U171="NP",U172="NP"),AND(U171="DNF",U172="DNF")),U171,IF(AND(U171="NP",U172="DNF"),U171,IF(AND(U171="DNF",U172="NP"),U172,MIN(U171,U172))))))</f>
        <v/>
      </c>
    </row>
    <row r="172" spans="1:24" ht="19.899999999999999" customHeight="1" thickBot="1" x14ac:dyDescent="0.25">
      <c r="A172" s="744"/>
      <c r="B172" s="784"/>
      <c r="C172" s="757"/>
      <c r="D172" s="80" t="s">
        <v>53</v>
      </c>
      <c r="E172" s="84"/>
      <c r="F172" s="85"/>
      <c r="G172" s="177"/>
      <c r="H172" s="180" t="str">
        <f>IF($C171="","",IF(OR($E172="DNF",$F172="DNF",$G172="DNF"),"DNF",IF(OR($E172="NP",$F172="NP",$G172="NP"),"NP",IF(ISERROR(MEDIAN($E172:$G172)),"DNF",IF(COUNT($E172:$G172)&lt;3,MAX($E172:$G172),MEDIAN($E172:$G172))))))</f>
        <v/>
      </c>
      <c r="I172" s="91"/>
      <c r="J172" s="92"/>
      <c r="K172" s="92"/>
      <c r="L172" s="92"/>
      <c r="M172" s="92"/>
      <c r="N172" s="92"/>
      <c r="O172" s="92"/>
      <c r="P172" s="92"/>
      <c r="Q172" s="92"/>
      <c r="R172" s="92"/>
      <c r="S172" s="92"/>
      <c r="T172" s="93"/>
      <c r="U172" s="108" t="str">
        <f t="shared" si="5"/>
        <v/>
      </c>
      <c r="V172" s="759"/>
      <c r="W172" s="718"/>
      <c r="X172" s="718"/>
    </row>
    <row r="173" spans="1:24" ht="19.899999999999999" customHeight="1" x14ac:dyDescent="0.2">
      <c r="A173" s="744" t="str">
        <f>IF('Start - jaro'!M9="","","x")</f>
        <v/>
      </c>
      <c r="B173" s="787">
        <v>54</v>
      </c>
      <c r="C173" s="788" t="str">
        <f>IF('Start - jaro'!K9="","",'Start - jaro'!K9)</f>
        <v/>
      </c>
      <c r="D173" s="79" t="s">
        <v>52</v>
      </c>
      <c r="E173" s="82"/>
      <c r="F173" s="83"/>
      <c r="G173" s="173"/>
      <c r="H173" s="179" t="str">
        <f>IF($C173="","",IF(OR($E173="DNF",$F173="DNF",$G173="DNF"),"DNF",IF(OR($E173="NP",$F173="NP",$G173="NP"),"NP",IF(ISERROR(MEDIAN($E173:$G173)),"DNF",IF(COUNT($E173:$G173)&lt;3,MAX($E173:$G173),MEDIAN($E173:$G173))))))</f>
        <v/>
      </c>
      <c r="I173" s="88"/>
      <c r="J173" s="89"/>
      <c r="K173" s="89"/>
      <c r="L173" s="89"/>
      <c r="M173" s="89"/>
      <c r="N173" s="89"/>
      <c r="O173" s="89"/>
      <c r="P173" s="89"/>
      <c r="Q173" s="89"/>
      <c r="R173" s="89"/>
      <c r="S173" s="89"/>
      <c r="T173" s="90"/>
      <c r="U173" s="107" t="str">
        <f t="shared" si="5"/>
        <v/>
      </c>
      <c r="V173" s="758" t="str">
        <f>IF(C173="x","x",IF(C173="","",IF(OR(W173="NP",W173="DNF"),IF(W173="NP",MAX(W$12:W$309)+COUNTIF((W$12:W$309),MAX(W$12:W$309)),MAX(W$12:W$309)+COUNTIF((W$12:W$309),MAX(W$12:W$309))+COUNTIF((W$12:W$309),"NP")),W173)))</f>
        <v/>
      </c>
      <c r="W173" s="718" t="str">
        <f t="shared" si="6"/>
        <v/>
      </c>
      <c r="X173" s="718" t="str">
        <f>IF(A173="x","x",IF(C173="","",IF(OR(AND(U173="NP",U174="NP"),AND(U173="DNF",U174="DNF")),U173,IF(AND(U173="NP",U174="DNF"),U173,IF(AND(U173="DNF",U174="NP"),U174,MIN(U173,U174))))))</f>
        <v/>
      </c>
    </row>
    <row r="174" spans="1:24" ht="19.899999999999999" customHeight="1" thickBot="1" x14ac:dyDescent="0.25">
      <c r="A174" s="744"/>
      <c r="B174" s="784"/>
      <c r="C174" s="786"/>
      <c r="D174" s="80" t="s">
        <v>53</v>
      </c>
      <c r="E174" s="84"/>
      <c r="F174" s="85"/>
      <c r="G174" s="177"/>
      <c r="H174" s="180" t="str">
        <f>IF($C173="","",IF(OR($E174="DNF",$F174="DNF",$G174="DNF"),"DNF",IF(OR($E174="NP",$F174="NP",$G174="NP"),"NP",IF(ISERROR(MEDIAN($E174:$G174)),"DNF",IF(COUNT($E174:$G174)&lt;3,MAX($E174:$G174),MEDIAN($E174:$G174))))))</f>
        <v/>
      </c>
      <c r="I174" s="91"/>
      <c r="J174" s="92"/>
      <c r="K174" s="92"/>
      <c r="L174" s="92"/>
      <c r="M174" s="92"/>
      <c r="N174" s="92"/>
      <c r="O174" s="92"/>
      <c r="P174" s="92"/>
      <c r="Q174" s="92"/>
      <c r="R174" s="92"/>
      <c r="S174" s="92"/>
      <c r="T174" s="93"/>
      <c r="U174" s="108" t="str">
        <f t="shared" si="5"/>
        <v/>
      </c>
      <c r="V174" s="759"/>
      <c r="W174" s="718"/>
      <c r="X174" s="718"/>
    </row>
    <row r="175" spans="1:24" ht="19.899999999999999" customHeight="1" x14ac:dyDescent="0.2">
      <c r="A175" s="744" t="str">
        <f>IF('Start - jaro'!M10="","","x")</f>
        <v/>
      </c>
      <c r="B175" s="787">
        <v>55</v>
      </c>
      <c r="C175" s="756" t="str">
        <f>IF('Start - jaro'!K10="","",'Start - jaro'!K10)</f>
        <v/>
      </c>
      <c r="D175" s="79" t="s">
        <v>52</v>
      </c>
      <c r="E175" s="82"/>
      <c r="F175" s="83"/>
      <c r="G175" s="173"/>
      <c r="H175" s="179" t="str">
        <f>IF($C175="","",IF(OR($E175="DNF",$F175="DNF",$G175="DNF"),"DNF",IF(OR($E175="NP",$F175="NP",$G175="NP"),"NP",IF(ISERROR(MEDIAN($E175:$G175)),"DNF",IF(COUNT($E175:$G175)&lt;3,MAX($E175:$G175),MEDIAN($E175:$G175))))))</f>
        <v/>
      </c>
      <c r="I175" s="88"/>
      <c r="J175" s="89"/>
      <c r="K175" s="89"/>
      <c r="L175" s="89"/>
      <c r="M175" s="89"/>
      <c r="N175" s="89"/>
      <c r="O175" s="89"/>
      <c r="P175" s="89"/>
      <c r="Q175" s="89"/>
      <c r="R175" s="89"/>
      <c r="S175" s="89"/>
      <c r="T175" s="90"/>
      <c r="U175" s="107" t="str">
        <f t="shared" si="5"/>
        <v/>
      </c>
      <c r="V175" s="758" t="str">
        <f>IF(C175="x","x",IF(C175="","",IF(OR(W175="NP",W175="DNF"),IF(W175="NP",MAX(W$12:W$309)+COUNTIF((W$12:W$309),MAX(W$12:W$309)),MAX(W$12:W$309)+COUNTIF((W$12:W$309),MAX(W$12:W$309))+COUNTIF((W$12:W$309),"NP")),W175)))</f>
        <v/>
      </c>
      <c r="W175" s="718" t="str">
        <f t="shared" si="6"/>
        <v/>
      </c>
      <c r="X175" s="718" t="str">
        <f>IF(A175="x","x",IF(C175="","",IF(OR(AND(U175="NP",U176="NP"),AND(U175="DNF",U176="DNF")),U175,IF(AND(U175="NP",U176="DNF"),U175,IF(AND(U175="DNF",U176="NP"),U176,MIN(U175,U176))))))</f>
        <v/>
      </c>
    </row>
    <row r="176" spans="1:24" ht="19.899999999999999" customHeight="1" thickBot="1" x14ac:dyDescent="0.25">
      <c r="A176" s="744"/>
      <c r="B176" s="784"/>
      <c r="C176" s="757"/>
      <c r="D176" s="80" t="s">
        <v>53</v>
      </c>
      <c r="E176" s="84"/>
      <c r="F176" s="85"/>
      <c r="G176" s="177"/>
      <c r="H176" s="180" t="str">
        <f>IF($C175="","",IF(OR($E176="DNF",$F176="DNF",$G176="DNF"),"DNF",IF(OR($E176="NP",$F176="NP",$G176="NP"),"NP",IF(ISERROR(MEDIAN($E176:$G176)),"DNF",IF(COUNT($E176:$G176)&lt;3,MAX($E176:$G176),MEDIAN($E176:$G176))))))</f>
        <v/>
      </c>
      <c r="I176" s="91"/>
      <c r="J176" s="92"/>
      <c r="K176" s="92"/>
      <c r="L176" s="92"/>
      <c r="M176" s="92"/>
      <c r="N176" s="92"/>
      <c r="O176" s="92"/>
      <c r="P176" s="92"/>
      <c r="Q176" s="92"/>
      <c r="R176" s="92"/>
      <c r="S176" s="92"/>
      <c r="T176" s="93"/>
      <c r="U176" s="108" t="str">
        <f t="shared" si="5"/>
        <v/>
      </c>
      <c r="V176" s="759"/>
      <c r="W176" s="718"/>
      <c r="X176" s="718"/>
    </row>
    <row r="177" spans="1:24" ht="19.899999999999999" customHeight="1" x14ac:dyDescent="0.2">
      <c r="A177" s="744" t="str">
        <f>IF('Start - jaro'!M11="","","x")</f>
        <v/>
      </c>
      <c r="B177" s="787">
        <v>56</v>
      </c>
      <c r="C177" s="788" t="str">
        <f>IF('Start - jaro'!K11="","",'Start - jaro'!K11)</f>
        <v/>
      </c>
      <c r="D177" s="79" t="s">
        <v>52</v>
      </c>
      <c r="E177" s="82"/>
      <c r="F177" s="83"/>
      <c r="G177" s="173"/>
      <c r="H177" s="179" t="str">
        <f>IF($C177="","",IF(OR($E177="DNF",$F177="DNF",$G177="DNF"),"DNF",IF(OR($E177="NP",$F177="NP",$G177="NP"),"NP",IF(ISERROR(MEDIAN($E177:$G177)),"DNF",IF(COUNT($E177:$G177)&lt;3,MAX($E177:$G177),MEDIAN($E177:$G177))))))</f>
        <v/>
      </c>
      <c r="I177" s="88"/>
      <c r="J177" s="89"/>
      <c r="K177" s="89"/>
      <c r="L177" s="89"/>
      <c r="M177" s="89"/>
      <c r="N177" s="89"/>
      <c r="O177" s="89"/>
      <c r="P177" s="89"/>
      <c r="Q177" s="89"/>
      <c r="R177" s="89"/>
      <c r="S177" s="89"/>
      <c r="T177" s="90"/>
      <c r="U177" s="107" t="str">
        <f t="shared" si="5"/>
        <v/>
      </c>
      <c r="V177" s="758" t="str">
        <f>IF(C177="x","x",IF(C177="","",IF(OR(W177="NP",W177="DNF"),IF(W177="NP",MAX(W$12:W$309)+COUNTIF((W$12:W$309),MAX(W$12:W$309)),MAX(W$12:W$309)+COUNTIF((W$12:W$309),MAX(W$12:W$309))+COUNTIF((W$12:W$309),"NP")),W177)))</f>
        <v/>
      </c>
      <c r="W177" s="718" t="str">
        <f t="shared" si="6"/>
        <v/>
      </c>
      <c r="X177" s="718" t="str">
        <f>IF(A177="x","x",IF(C177="","",IF(OR(AND(U177="NP",U178="NP"),AND(U177="DNF",U178="DNF")),U177,IF(AND(U177="NP",U178="DNF"),U177,IF(AND(U177="DNF",U178="NP"),U178,MIN(U177,U178))))))</f>
        <v/>
      </c>
    </row>
    <row r="178" spans="1:24" ht="19.899999999999999" customHeight="1" thickBot="1" x14ac:dyDescent="0.25">
      <c r="A178" s="744"/>
      <c r="B178" s="784"/>
      <c r="C178" s="786"/>
      <c r="D178" s="80" t="s">
        <v>53</v>
      </c>
      <c r="E178" s="84"/>
      <c r="F178" s="85"/>
      <c r="G178" s="177"/>
      <c r="H178" s="180" t="str">
        <f>IF($C177="","",IF(OR($E178="DNF",$F178="DNF",$G178="DNF"),"DNF",IF(OR($E178="NP",$F178="NP",$G178="NP"),"NP",IF(ISERROR(MEDIAN($E178:$G178)),"DNF",IF(COUNT($E178:$G178)&lt;3,MAX($E178:$G178),MEDIAN($E178:$G178))))))</f>
        <v/>
      </c>
      <c r="I178" s="91"/>
      <c r="J178" s="92"/>
      <c r="K178" s="92"/>
      <c r="L178" s="92"/>
      <c r="M178" s="92"/>
      <c r="N178" s="92"/>
      <c r="O178" s="92"/>
      <c r="P178" s="92"/>
      <c r="Q178" s="92"/>
      <c r="R178" s="92"/>
      <c r="S178" s="92"/>
      <c r="T178" s="93"/>
      <c r="U178" s="108" t="str">
        <f t="shared" si="5"/>
        <v/>
      </c>
      <c r="V178" s="759"/>
      <c r="W178" s="718"/>
      <c r="X178" s="718"/>
    </row>
    <row r="179" spans="1:24" ht="19.899999999999999" customHeight="1" x14ac:dyDescent="0.2">
      <c r="A179" s="744" t="str">
        <f>IF('Start - jaro'!M12="","","x")</f>
        <v/>
      </c>
      <c r="B179" s="787">
        <v>57</v>
      </c>
      <c r="C179" s="756" t="str">
        <f>IF('Start - jaro'!K12="","",'Start - jaro'!K12)</f>
        <v/>
      </c>
      <c r="D179" s="79" t="s">
        <v>52</v>
      </c>
      <c r="E179" s="82"/>
      <c r="F179" s="83"/>
      <c r="G179" s="173"/>
      <c r="H179" s="179" t="str">
        <f>IF($C179="","",IF(OR($E179="DNF",$F179="DNF",$G179="DNF"),"DNF",IF(OR($E179="NP",$F179="NP",$G179="NP"),"NP",IF(ISERROR(MEDIAN($E179:$G179)),"DNF",IF(COUNT($E179:$G179)&lt;3,MAX($E179:$G179),MEDIAN($E179:$G179))))))</f>
        <v/>
      </c>
      <c r="I179" s="88"/>
      <c r="J179" s="89"/>
      <c r="K179" s="89"/>
      <c r="L179" s="89"/>
      <c r="M179" s="89"/>
      <c r="N179" s="89"/>
      <c r="O179" s="89"/>
      <c r="P179" s="89"/>
      <c r="Q179" s="89"/>
      <c r="R179" s="89"/>
      <c r="S179" s="89"/>
      <c r="T179" s="90"/>
      <c r="U179" s="107" t="str">
        <f t="shared" si="5"/>
        <v/>
      </c>
      <c r="V179" s="758" t="str">
        <f>IF(C179="x","x",IF(C179="","",IF(OR(W179="NP",W179="DNF"),IF(W179="NP",MAX(W$12:W$309)+COUNTIF((W$12:W$309),MAX(W$12:W$309)),MAX(W$12:W$309)+COUNTIF((W$12:W$309),MAX(W$12:W$309))+COUNTIF((W$12:W$309),"NP")),W179)))</f>
        <v/>
      </c>
      <c r="W179" s="718" t="str">
        <f t="shared" si="6"/>
        <v/>
      </c>
      <c r="X179" s="718" t="str">
        <f>IF(A179="x","x",IF(C179="","",IF(OR(AND(U179="NP",U180="NP"),AND(U179="DNF",U180="DNF")),U179,IF(AND(U179="NP",U180="DNF"),U179,IF(AND(U179="DNF",U180="NP"),U180,MIN(U179,U180))))))</f>
        <v/>
      </c>
    </row>
    <row r="180" spans="1:24" ht="19.899999999999999" customHeight="1" thickBot="1" x14ac:dyDescent="0.25">
      <c r="A180" s="744"/>
      <c r="B180" s="784"/>
      <c r="C180" s="757"/>
      <c r="D180" s="80" t="s">
        <v>53</v>
      </c>
      <c r="E180" s="84"/>
      <c r="F180" s="85"/>
      <c r="G180" s="177"/>
      <c r="H180" s="180" t="str">
        <f>IF($C179="","",IF(OR($E180="DNF",$F180="DNF",$G180="DNF"),"DNF",IF(OR($E180="NP",$F180="NP",$G180="NP"),"NP",IF(ISERROR(MEDIAN($E180:$G180)),"DNF",IF(COUNT($E180:$G180)&lt;3,MAX($E180:$G180),MEDIAN($E180:$G180))))))</f>
        <v/>
      </c>
      <c r="I180" s="91"/>
      <c r="J180" s="92"/>
      <c r="K180" s="92"/>
      <c r="L180" s="92"/>
      <c r="M180" s="92"/>
      <c r="N180" s="92"/>
      <c r="O180" s="92"/>
      <c r="P180" s="92"/>
      <c r="Q180" s="92"/>
      <c r="R180" s="92"/>
      <c r="S180" s="92"/>
      <c r="T180" s="93"/>
      <c r="U180" s="108" t="str">
        <f t="shared" si="5"/>
        <v/>
      </c>
      <c r="V180" s="759"/>
      <c r="W180" s="718"/>
      <c r="X180" s="718"/>
    </row>
    <row r="181" spans="1:24" ht="19.899999999999999" customHeight="1" x14ac:dyDescent="0.2">
      <c r="A181" s="744" t="str">
        <f>IF('Start - jaro'!M13="","","x")</f>
        <v/>
      </c>
      <c r="B181" s="787">
        <v>58</v>
      </c>
      <c r="C181" s="788" t="str">
        <f>IF('Start - jaro'!K13="","",'Start - jaro'!K13)</f>
        <v/>
      </c>
      <c r="D181" s="79" t="s">
        <v>52</v>
      </c>
      <c r="E181" s="82"/>
      <c r="F181" s="83"/>
      <c r="G181" s="173"/>
      <c r="H181" s="179" t="str">
        <f>IF($C181="","",IF(OR($E181="DNF",$F181="DNF",$G181="DNF"),"DNF",IF(OR($E181="NP",$F181="NP",$G181="NP"),"NP",IF(ISERROR(MEDIAN($E181:$G181)),"DNF",IF(COUNT($E181:$G181)&lt;3,MAX($E181:$G181),MEDIAN($E181:$G181))))))</f>
        <v/>
      </c>
      <c r="I181" s="88"/>
      <c r="J181" s="89"/>
      <c r="K181" s="89"/>
      <c r="L181" s="89"/>
      <c r="M181" s="89"/>
      <c r="N181" s="89"/>
      <c r="O181" s="89"/>
      <c r="P181" s="89"/>
      <c r="Q181" s="89"/>
      <c r="R181" s="89"/>
      <c r="S181" s="89"/>
      <c r="T181" s="90"/>
      <c r="U181" s="107" t="str">
        <f t="shared" si="5"/>
        <v/>
      </c>
      <c r="V181" s="758" t="str">
        <f>IF(C181="x","x",IF(C181="","",IF(OR(W181="NP",W181="DNF"),IF(W181="NP",MAX(W$12:W$309)+COUNTIF((W$12:W$309),MAX(W$12:W$309)),MAX(W$12:W$309)+COUNTIF((W$12:W$309),MAX(W$12:W$309))+COUNTIF((W$12:W$309),"NP")),W181)))</f>
        <v/>
      </c>
      <c r="W181" s="718" t="str">
        <f t="shared" si="6"/>
        <v/>
      </c>
      <c r="X181" s="718" t="str">
        <f>IF(A181="x","x",IF(C181="","",IF(OR(AND(U181="NP",U182="NP"),AND(U181="DNF",U182="DNF")),U181,IF(AND(U181="NP",U182="DNF"),U181,IF(AND(U181="DNF",U182="NP"),U182,MIN(U181,U182))))))</f>
        <v/>
      </c>
    </row>
    <row r="182" spans="1:24" ht="19.899999999999999" customHeight="1" thickBot="1" x14ac:dyDescent="0.25">
      <c r="A182" s="744"/>
      <c r="B182" s="784"/>
      <c r="C182" s="786"/>
      <c r="D182" s="80" t="s">
        <v>53</v>
      </c>
      <c r="E182" s="84"/>
      <c r="F182" s="85"/>
      <c r="G182" s="177"/>
      <c r="H182" s="180" t="str">
        <f>IF($C181="","",IF(OR($E182="DNF",$F182="DNF",$G182="DNF"),"DNF",IF(OR($E182="NP",$F182="NP",$G182="NP"),"NP",IF(ISERROR(MEDIAN($E182:$G182)),"DNF",IF(COUNT($E182:$G182)&lt;3,MAX($E182:$G182),MEDIAN($E182:$G182))))))</f>
        <v/>
      </c>
      <c r="I182" s="91"/>
      <c r="J182" s="92"/>
      <c r="K182" s="92"/>
      <c r="L182" s="92"/>
      <c r="M182" s="92"/>
      <c r="N182" s="92"/>
      <c r="O182" s="92"/>
      <c r="P182" s="92"/>
      <c r="Q182" s="92"/>
      <c r="R182" s="92"/>
      <c r="S182" s="92"/>
      <c r="T182" s="93"/>
      <c r="U182" s="108" t="str">
        <f t="shared" si="5"/>
        <v/>
      </c>
      <c r="V182" s="759"/>
      <c r="W182" s="718"/>
      <c r="X182" s="718"/>
    </row>
    <row r="183" spans="1:24" ht="19.899999999999999" customHeight="1" x14ac:dyDescent="0.2">
      <c r="A183" s="744" t="str">
        <f>IF('Start - jaro'!M14="","","x")</f>
        <v/>
      </c>
      <c r="B183" s="787">
        <v>59</v>
      </c>
      <c r="C183" s="756" t="str">
        <f>IF('Start - jaro'!K14="","",'Start - jaro'!K14)</f>
        <v/>
      </c>
      <c r="D183" s="79" t="s">
        <v>52</v>
      </c>
      <c r="E183" s="82"/>
      <c r="F183" s="83"/>
      <c r="G183" s="173"/>
      <c r="H183" s="179" t="str">
        <f>IF($C183="","",IF(OR($E183="DNF",$F183="DNF",$G183="DNF"),"DNF",IF(OR($E183="NP",$F183="NP",$G183="NP"),"NP",IF(ISERROR(MEDIAN($E183:$G183)),"DNF",IF(COUNT($E183:$G183)&lt;3,MAX($E183:$G183),MEDIAN($E183:$G183))))))</f>
        <v/>
      </c>
      <c r="I183" s="88"/>
      <c r="J183" s="89"/>
      <c r="K183" s="89"/>
      <c r="L183" s="89"/>
      <c r="M183" s="89"/>
      <c r="N183" s="89"/>
      <c r="O183" s="89"/>
      <c r="P183" s="89"/>
      <c r="Q183" s="89"/>
      <c r="R183" s="89"/>
      <c r="S183" s="89"/>
      <c r="T183" s="90"/>
      <c r="U183" s="107" t="str">
        <f t="shared" si="5"/>
        <v/>
      </c>
      <c r="V183" s="758" t="str">
        <f>IF(C183="x","x",IF(C183="","",IF(OR(W183="NP",W183="DNF"),IF(W183="NP",MAX(W$12:W$309)+COUNTIF((W$12:W$309),MAX(W$12:W$309)),MAX(W$12:W$309)+COUNTIF((W$12:W$309),MAX(W$12:W$309))+COUNTIF((W$12:W$309),"NP")),W183)))</f>
        <v/>
      </c>
      <c r="W183" s="718" t="str">
        <f t="shared" si="6"/>
        <v/>
      </c>
      <c r="X183" s="718" t="str">
        <f>IF(A183="x","x",IF(C183="","",IF(OR(AND(U183="NP",U184="NP"),AND(U183="DNF",U184="DNF")),U183,IF(AND(U183="NP",U184="DNF"),U183,IF(AND(U183="DNF",U184="NP"),U184,MIN(U183,U184))))))</f>
        <v/>
      </c>
    </row>
    <row r="184" spans="1:24" ht="19.899999999999999" customHeight="1" thickBot="1" x14ac:dyDescent="0.25">
      <c r="A184" s="744"/>
      <c r="B184" s="784"/>
      <c r="C184" s="757"/>
      <c r="D184" s="80" t="s">
        <v>53</v>
      </c>
      <c r="E184" s="84"/>
      <c r="F184" s="85"/>
      <c r="G184" s="177"/>
      <c r="H184" s="180" t="str">
        <f>IF($C183="","",IF(OR($E184="DNF",$F184="DNF",$G184="DNF"),"DNF",IF(OR($E184="NP",$F184="NP",$G184="NP"),"NP",IF(ISERROR(MEDIAN($E184:$G184)),"DNF",IF(COUNT($E184:$G184)&lt;3,MAX($E184:$G184),MEDIAN($E184:$G184))))))</f>
        <v/>
      </c>
      <c r="I184" s="91"/>
      <c r="J184" s="92"/>
      <c r="K184" s="92"/>
      <c r="L184" s="92"/>
      <c r="M184" s="92"/>
      <c r="N184" s="92"/>
      <c r="O184" s="92"/>
      <c r="P184" s="92"/>
      <c r="Q184" s="92"/>
      <c r="R184" s="92"/>
      <c r="S184" s="92"/>
      <c r="T184" s="93"/>
      <c r="U184" s="108" t="str">
        <f t="shared" si="5"/>
        <v/>
      </c>
      <c r="V184" s="759"/>
      <c r="W184" s="718"/>
      <c r="X184" s="718"/>
    </row>
    <row r="185" spans="1:24" ht="19.899999999999999" customHeight="1" x14ac:dyDescent="0.2">
      <c r="A185" s="744" t="str">
        <f>IF('Start - jaro'!M15="","","x")</f>
        <v/>
      </c>
      <c r="B185" s="783">
        <v>60</v>
      </c>
      <c r="C185" s="788" t="str">
        <f>IF('Start - jaro'!K15="","",'Start - jaro'!K15)</f>
        <v/>
      </c>
      <c r="D185" s="81" t="s">
        <v>52</v>
      </c>
      <c r="E185" s="86"/>
      <c r="F185" s="87"/>
      <c r="G185" s="178"/>
      <c r="H185" s="179" t="str">
        <f>IF($C185="","",IF(OR($E185="DNF",$F185="DNF",$G185="DNF"),"DNF",IF(OR($E185="NP",$F185="NP",$G185="NP"),"NP",IF(ISERROR(MEDIAN($E185:$G185)),"DNF",IF(COUNT($E185:$G185)&lt;3,MAX($E185:$G185),MEDIAN($E185:$G185))))))</f>
        <v/>
      </c>
      <c r="I185" s="94"/>
      <c r="J185" s="95"/>
      <c r="K185" s="95"/>
      <c r="L185" s="95"/>
      <c r="M185" s="95"/>
      <c r="N185" s="95"/>
      <c r="O185" s="95"/>
      <c r="P185" s="95"/>
      <c r="Q185" s="95"/>
      <c r="R185" s="95"/>
      <c r="S185" s="95"/>
      <c r="T185" s="96"/>
      <c r="U185" s="107" t="str">
        <f t="shared" si="5"/>
        <v/>
      </c>
      <c r="V185" s="758" t="str">
        <f>IF(C185="x","x",IF(C185="","",IF(OR(W185="NP",W185="DNF"),IF(W185="NP",MAX(W$12:W$309)+COUNTIF((W$12:W$309),MAX(W$12:W$309)),MAX(W$12:W$309)+COUNTIF((W$12:W$309),MAX(W$12:W$309))+COUNTIF((W$12:W$309),"NP")),W185)))</f>
        <v/>
      </c>
      <c r="W185" s="718" t="str">
        <f t="shared" si="6"/>
        <v/>
      </c>
      <c r="X185" s="718" t="str">
        <f>IF(A185="x","x",IF(C185="","",IF(OR(AND(U185="NP",U186="NP"),AND(U185="DNF",U186="DNF")),U185,IF(AND(U185="NP",U186="DNF"),U185,IF(AND(U185="DNF",U186="NP"),U186,MIN(U185,U186))))))</f>
        <v/>
      </c>
    </row>
    <row r="186" spans="1:24" ht="19.899999999999999" customHeight="1" thickBot="1" x14ac:dyDescent="0.25">
      <c r="A186" s="744"/>
      <c r="B186" s="784"/>
      <c r="C186" s="786"/>
      <c r="D186" s="80" t="s">
        <v>53</v>
      </c>
      <c r="E186" s="84"/>
      <c r="F186" s="85"/>
      <c r="G186" s="177"/>
      <c r="H186" s="180" t="str">
        <f>IF($C185="","",IF(OR($E186="DNF",$F186="DNF",$G186="DNF"),"DNF",IF(OR($E186="NP",$F186="NP",$G186="NP"),"NP",IF(ISERROR(MEDIAN($E186:$G186)),"DNF",IF(COUNT($E186:$G186)&lt;3,MAX($E186:$G186),MEDIAN($E186:$G186))))))</f>
        <v/>
      </c>
      <c r="I186" s="91"/>
      <c r="J186" s="92"/>
      <c r="K186" s="92"/>
      <c r="L186" s="92"/>
      <c r="M186" s="92"/>
      <c r="N186" s="92"/>
      <c r="O186" s="92"/>
      <c r="P186" s="92"/>
      <c r="Q186" s="92"/>
      <c r="R186" s="92"/>
      <c r="S186" s="92"/>
      <c r="T186" s="93"/>
      <c r="U186" s="108" t="str">
        <f t="shared" si="5"/>
        <v/>
      </c>
      <c r="V186" s="759"/>
      <c r="W186" s="718"/>
      <c r="X186" s="718"/>
    </row>
    <row r="187" spans="1:24" ht="15" customHeight="1" x14ac:dyDescent="0.2">
      <c r="B187" s="745" t="s">
        <v>32</v>
      </c>
      <c r="C187" s="746"/>
      <c r="D187" s="746"/>
      <c r="E187" s="746"/>
      <c r="F187" s="746"/>
      <c r="G187" s="746"/>
      <c r="H187" s="746"/>
      <c r="I187" s="746"/>
      <c r="J187" s="746"/>
      <c r="K187" s="746"/>
      <c r="L187" s="746"/>
      <c r="M187" s="746"/>
      <c r="N187" s="746"/>
      <c r="O187" s="746"/>
      <c r="P187" s="749"/>
      <c r="Q187" s="749"/>
      <c r="R187" s="749"/>
      <c r="S187" s="749"/>
      <c r="T187" s="749"/>
      <c r="U187" s="749"/>
      <c r="V187" s="750"/>
    </row>
    <row r="188" spans="1:24" ht="15" customHeight="1" x14ac:dyDescent="0.2">
      <c r="B188" s="747"/>
      <c r="C188" s="748"/>
      <c r="D188" s="748"/>
      <c r="E188" s="748"/>
      <c r="F188" s="748"/>
      <c r="G188" s="748"/>
      <c r="H188" s="748"/>
      <c r="I188" s="748"/>
      <c r="J188" s="748"/>
      <c r="K188" s="748"/>
      <c r="L188" s="748"/>
      <c r="M188" s="748"/>
      <c r="N188" s="748"/>
      <c r="O188" s="748"/>
      <c r="P188" s="751"/>
      <c r="Q188" s="751"/>
      <c r="R188" s="751"/>
      <c r="S188" s="751"/>
      <c r="T188" s="751"/>
      <c r="U188" s="751"/>
      <c r="V188" s="752"/>
    </row>
    <row r="189" spans="1:24" ht="15" customHeight="1" x14ac:dyDescent="0.2">
      <c r="B189" s="747"/>
      <c r="C189" s="748"/>
      <c r="D189" s="748"/>
      <c r="E189" s="748"/>
      <c r="F189" s="748"/>
      <c r="G189" s="748"/>
      <c r="H189" s="748"/>
      <c r="I189" s="748"/>
      <c r="J189" s="748"/>
      <c r="K189" s="748"/>
      <c r="L189" s="748"/>
      <c r="M189" s="748"/>
      <c r="N189" s="748"/>
      <c r="O189" s="748"/>
      <c r="P189" s="751"/>
      <c r="Q189" s="751"/>
      <c r="R189" s="751"/>
      <c r="S189" s="751"/>
      <c r="T189" s="751"/>
      <c r="U189" s="751"/>
      <c r="V189" s="752"/>
    </row>
    <row r="190" spans="1:24" ht="19.899999999999999" customHeight="1" thickBot="1" x14ac:dyDescent="0.25">
      <c r="B190" s="753" t="s">
        <v>94</v>
      </c>
      <c r="C190" s="754"/>
      <c r="D190" s="754"/>
      <c r="E190" s="754"/>
      <c r="F190" s="754"/>
      <c r="G190" s="754"/>
      <c r="H190" s="754"/>
      <c r="I190" s="754"/>
      <c r="J190" s="754"/>
      <c r="K190" s="754"/>
      <c r="L190" s="754"/>
      <c r="M190" s="754"/>
      <c r="N190" s="754"/>
      <c r="O190" s="755"/>
      <c r="P190" s="751"/>
      <c r="Q190" s="751"/>
      <c r="R190" s="751"/>
      <c r="S190" s="751"/>
      <c r="T190" s="751"/>
      <c r="U190" s="751"/>
      <c r="V190" s="752"/>
    </row>
    <row r="191" spans="1:24" ht="15" customHeight="1" x14ac:dyDescent="0.2">
      <c r="B191" s="729" t="s">
        <v>26</v>
      </c>
      <c r="C191" s="730"/>
      <c r="D191" s="731"/>
      <c r="E191" s="735" t="s">
        <v>33</v>
      </c>
      <c r="F191" s="736"/>
      <c r="G191" s="736"/>
      <c r="H191" s="737"/>
      <c r="I191" s="741" t="s">
        <v>34</v>
      </c>
      <c r="J191" s="742"/>
      <c r="K191" s="742"/>
      <c r="L191" s="742"/>
      <c r="M191" s="742"/>
      <c r="N191" s="742"/>
      <c r="O191" s="742"/>
      <c r="P191" s="742"/>
      <c r="Q191" s="742"/>
      <c r="R191" s="742"/>
      <c r="S191" s="742"/>
      <c r="T191" s="743"/>
      <c r="U191" s="773" t="s">
        <v>35</v>
      </c>
      <c r="V191" s="774"/>
    </row>
    <row r="192" spans="1:24" ht="15" customHeight="1" x14ac:dyDescent="0.2">
      <c r="B192" s="732"/>
      <c r="C192" s="733"/>
      <c r="D192" s="734"/>
      <c r="E192" s="738"/>
      <c r="F192" s="739"/>
      <c r="G192" s="739"/>
      <c r="H192" s="740"/>
      <c r="I192" s="775" t="s">
        <v>36</v>
      </c>
      <c r="J192" s="721" t="s">
        <v>37</v>
      </c>
      <c r="K192" s="721" t="s">
        <v>38</v>
      </c>
      <c r="L192" s="721" t="s">
        <v>151</v>
      </c>
      <c r="M192" s="721" t="s">
        <v>153</v>
      </c>
      <c r="N192" s="721" t="s">
        <v>152</v>
      </c>
      <c r="O192" s="721" t="s">
        <v>39</v>
      </c>
      <c r="P192" s="721" t="s">
        <v>40</v>
      </c>
      <c r="Q192" s="721" t="s">
        <v>41</v>
      </c>
      <c r="R192" s="721" t="s">
        <v>42</v>
      </c>
      <c r="S192" s="721" t="s">
        <v>154</v>
      </c>
      <c r="T192" s="723" t="s">
        <v>89</v>
      </c>
      <c r="U192" s="760"/>
      <c r="V192" s="719"/>
    </row>
    <row r="193" spans="1:24" ht="15" customHeight="1" x14ac:dyDescent="0.2">
      <c r="B193" s="732"/>
      <c r="C193" s="733"/>
      <c r="D193" s="734"/>
      <c r="E193" s="738"/>
      <c r="F193" s="739"/>
      <c r="G193" s="739"/>
      <c r="H193" s="740"/>
      <c r="I193" s="775"/>
      <c r="J193" s="721"/>
      <c r="K193" s="721"/>
      <c r="L193" s="721"/>
      <c r="M193" s="721"/>
      <c r="N193" s="721"/>
      <c r="O193" s="721"/>
      <c r="P193" s="721"/>
      <c r="Q193" s="721"/>
      <c r="R193" s="721"/>
      <c r="S193" s="721"/>
      <c r="T193" s="723"/>
      <c r="U193" s="725" t="s">
        <v>43</v>
      </c>
      <c r="V193" s="727" t="s">
        <v>44</v>
      </c>
    </row>
    <row r="194" spans="1:24" ht="15" customHeight="1" x14ac:dyDescent="0.2">
      <c r="B194" s="777" t="str">
        <f>"KATEGORIE: "&amp;'Start - podzim'!$N$2</f>
        <v>KATEGORIE: STARŠÍ</v>
      </c>
      <c r="C194" s="778"/>
      <c r="D194" s="779"/>
      <c r="E194" s="725" t="s">
        <v>45</v>
      </c>
      <c r="F194" s="721" t="s">
        <v>46</v>
      </c>
      <c r="G194" s="721" t="s">
        <v>47</v>
      </c>
      <c r="H194" s="727" t="s">
        <v>48</v>
      </c>
      <c r="I194" s="775"/>
      <c r="J194" s="721"/>
      <c r="K194" s="721"/>
      <c r="L194" s="721"/>
      <c r="M194" s="721"/>
      <c r="N194" s="721"/>
      <c r="O194" s="721"/>
      <c r="P194" s="721"/>
      <c r="Q194" s="721"/>
      <c r="R194" s="721"/>
      <c r="S194" s="721"/>
      <c r="T194" s="723"/>
      <c r="U194" s="725"/>
      <c r="V194" s="727"/>
    </row>
    <row r="195" spans="1:24" ht="15" customHeight="1" x14ac:dyDescent="0.2">
      <c r="B195" s="780"/>
      <c r="C195" s="781"/>
      <c r="D195" s="782"/>
      <c r="E195" s="725"/>
      <c r="F195" s="721"/>
      <c r="G195" s="721"/>
      <c r="H195" s="727"/>
      <c r="I195" s="775"/>
      <c r="J195" s="721"/>
      <c r="K195" s="721"/>
      <c r="L195" s="721"/>
      <c r="M195" s="721"/>
      <c r="N195" s="721"/>
      <c r="O195" s="721"/>
      <c r="P195" s="721"/>
      <c r="Q195" s="721"/>
      <c r="R195" s="721"/>
      <c r="S195" s="721"/>
      <c r="T195" s="723"/>
      <c r="U195" s="725"/>
      <c r="V195" s="727"/>
    </row>
    <row r="196" spans="1:24" ht="16.899999999999999" customHeight="1" x14ac:dyDescent="0.2">
      <c r="B196" s="760" t="s">
        <v>49</v>
      </c>
      <c r="C196" s="762" t="s">
        <v>50</v>
      </c>
      <c r="D196" s="719" t="s">
        <v>51</v>
      </c>
      <c r="E196" s="725"/>
      <c r="F196" s="721"/>
      <c r="G196" s="721"/>
      <c r="H196" s="727"/>
      <c r="I196" s="775"/>
      <c r="J196" s="721"/>
      <c r="K196" s="721"/>
      <c r="L196" s="721"/>
      <c r="M196" s="721"/>
      <c r="N196" s="721"/>
      <c r="O196" s="721"/>
      <c r="P196" s="721"/>
      <c r="Q196" s="721"/>
      <c r="R196" s="721"/>
      <c r="S196" s="721"/>
      <c r="T196" s="723"/>
      <c r="U196" s="725"/>
      <c r="V196" s="727"/>
    </row>
    <row r="197" spans="1:24" ht="16.899999999999999" customHeight="1" thickBot="1" x14ac:dyDescent="0.25">
      <c r="B197" s="761"/>
      <c r="C197" s="763"/>
      <c r="D197" s="720"/>
      <c r="E197" s="726"/>
      <c r="F197" s="722"/>
      <c r="G197" s="722"/>
      <c r="H197" s="728"/>
      <c r="I197" s="776"/>
      <c r="J197" s="722"/>
      <c r="K197" s="722"/>
      <c r="L197" s="722"/>
      <c r="M197" s="722"/>
      <c r="N197" s="722"/>
      <c r="O197" s="722"/>
      <c r="P197" s="722"/>
      <c r="Q197" s="722"/>
      <c r="R197" s="722"/>
      <c r="S197" s="722"/>
      <c r="T197" s="724"/>
      <c r="U197" s="726"/>
      <c r="V197" s="728"/>
    </row>
    <row r="198" spans="1:24" ht="19.899999999999999" customHeight="1" x14ac:dyDescent="0.2">
      <c r="A198" s="744" t="str">
        <f>IF('Start - jaro'!M16="","","x")</f>
        <v/>
      </c>
      <c r="B198" s="787">
        <v>61</v>
      </c>
      <c r="C198" s="788" t="str">
        <f>IF('Start - jaro'!K16="","",'Start - jaro'!K16)</f>
        <v/>
      </c>
      <c r="D198" s="79" t="s">
        <v>52</v>
      </c>
      <c r="E198" s="82"/>
      <c r="F198" s="83"/>
      <c r="G198" s="173"/>
      <c r="H198" s="179" t="str">
        <f>IF($C198="","",IF(OR($E198="DNF",$F198="DNF",$G198="DNF"),"DNF",IF(OR($E198="NP",$F198="NP",$G198="NP"),"NP",IF(ISERROR(MEDIAN($E198:$G198)),"DNF",IF(COUNT($E198:$G198)&lt;3,MAX($E198:$G198),MEDIAN($E198:$G198))))))</f>
        <v/>
      </c>
      <c r="I198" s="88"/>
      <c r="J198" s="89"/>
      <c r="K198" s="89"/>
      <c r="L198" s="89"/>
      <c r="M198" s="89"/>
      <c r="N198" s="89"/>
      <c r="O198" s="89"/>
      <c r="P198" s="89"/>
      <c r="Q198" s="89"/>
      <c r="R198" s="89"/>
      <c r="S198" s="89"/>
      <c r="T198" s="90"/>
      <c r="U198" s="107" t="str">
        <f t="shared" ref="U198:U217" si="7">IF(H198="","",IF(H198="NP","NP",IF(H198="DNF","DNF",SUM(I198:T198)+H198)))</f>
        <v/>
      </c>
      <c r="V198" s="758" t="str">
        <f>IF(C198="x","x",IF(C198="","",IF(OR(W198="NP",W198="DNF"),IF(W198="NP",MAX(W$12:W$309)+COUNTIF((W$12:W$309),MAX(W$12:W$309)),MAX(W$12:W$309)+COUNTIF((W$12:W$309),MAX(W$12:W$309))+COUNTIF((W$12:W$309),"NP")),W198)))</f>
        <v/>
      </c>
      <c r="W198" s="718" t="str">
        <f t="shared" ref="W198:W216" si="8">IF(A198="x","x",IF(C198="","",IF(OR(X198="NP",X198="DNF"),X198,RANK(X198,X$12:X$309,1))))</f>
        <v/>
      </c>
      <c r="X198" s="718" t="str">
        <f>IF(A198="x","x",IF(C198="","",IF(OR(AND(U198="NP",U199="NP"),AND(U198="DNF",U199="DNF")),U198,IF(AND(U198="NP",U199="DNF"),U198,IF(AND(U198="DNF",U199="NP"),U199,MIN(U198,U199))))))</f>
        <v/>
      </c>
    </row>
    <row r="199" spans="1:24" ht="19.899999999999999" customHeight="1" thickBot="1" x14ac:dyDescent="0.25">
      <c r="A199" s="744"/>
      <c r="B199" s="784"/>
      <c r="C199" s="786"/>
      <c r="D199" s="80" t="s">
        <v>53</v>
      </c>
      <c r="E199" s="84"/>
      <c r="F199" s="85"/>
      <c r="G199" s="177"/>
      <c r="H199" s="675" t="str">
        <f>IF($C198="","",IF(OR($E199="DNF",$F199="DNF",$G199="DNF"),"DNF",IF(OR($E199="NP",$F199="NP",$G199="NP"),"NP",IF(ISERROR(MEDIAN($E199:$G199)),"DNF",IF(COUNT($E199:$G199)&lt;3,MAX($E199:$G199),MEDIAN($E199:$G199))))))</f>
        <v/>
      </c>
      <c r="I199" s="91"/>
      <c r="J199" s="92"/>
      <c r="K199" s="92"/>
      <c r="L199" s="92"/>
      <c r="M199" s="92"/>
      <c r="N199" s="92"/>
      <c r="O199" s="92"/>
      <c r="P199" s="92"/>
      <c r="Q199" s="92"/>
      <c r="R199" s="92"/>
      <c r="S199" s="92"/>
      <c r="T199" s="93"/>
      <c r="U199" s="108" t="str">
        <f t="shared" si="7"/>
        <v/>
      </c>
      <c r="V199" s="759"/>
      <c r="W199" s="718"/>
      <c r="X199" s="718"/>
    </row>
    <row r="200" spans="1:24" ht="19.899999999999999" customHeight="1" x14ac:dyDescent="0.2">
      <c r="A200" s="744" t="str">
        <f>IF('Start - jaro'!M17="","","x")</f>
        <v/>
      </c>
      <c r="B200" s="787">
        <v>62</v>
      </c>
      <c r="C200" s="788" t="str">
        <f>IF('Start - jaro'!K17="","",'Start - jaro'!K17)</f>
        <v/>
      </c>
      <c r="D200" s="79" t="s">
        <v>52</v>
      </c>
      <c r="E200" s="82"/>
      <c r="F200" s="83"/>
      <c r="G200" s="173"/>
      <c r="H200" s="179" t="str">
        <f>IF($C200="","",IF(OR($E200="DNF",$F200="DNF",$G200="DNF"),"DNF",IF(OR($E200="NP",$F200="NP",$G200="NP"),"NP",IF(ISERROR(MEDIAN($E200:$G200)),"DNF",IF(COUNT($E200:$G200)&lt;3,MAX($E200:$G200),MEDIAN($E200:$G200))))))</f>
        <v/>
      </c>
      <c r="I200" s="88"/>
      <c r="J200" s="89"/>
      <c r="K200" s="89"/>
      <c r="L200" s="89"/>
      <c r="M200" s="89"/>
      <c r="N200" s="89"/>
      <c r="O200" s="89"/>
      <c r="P200" s="89"/>
      <c r="Q200" s="89"/>
      <c r="R200" s="89"/>
      <c r="S200" s="89"/>
      <c r="T200" s="90"/>
      <c r="U200" s="107" t="str">
        <f t="shared" si="7"/>
        <v/>
      </c>
      <c r="V200" s="758" t="str">
        <f>IF(C200="x","x",IF(C200="","",IF(OR(W200="NP",W200="DNF"),IF(W200="NP",MAX(W$12:W$309)+COUNTIF((W$12:W$309),MAX(W$12:W$309)),MAX(W$12:W$309)+COUNTIF((W$12:W$309),MAX(W$12:W$309))+COUNTIF((W$12:W$309),"NP")),W200)))</f>
        <v/>
      </c>
      <c r="W200" s="718" t="str">
        <f t="shared" si="8"/>
        <v/>
      </c>
      <c r="X200" s="718" t="str">
        <f>IF(A200="x","x",IF(C200="","",IF(OR(AND(U200="NP",U201="NP"),AND(U200="DNF",U201="DNF")),U200,IF(AND(U200="NP",U201="DNF"),U200,IF(AND(U200="DNF",U201="NP"),U201,MIN(U200,U201))))))</f>
        <v/>
      </c>
    </row>
    <row r="201" spans="1:24" ht="19.899999999999999" customHeight="1" thickBot="1" x14ac:dyDescent="0.25">
      <c r="A201" s="744"/>
      <c r="B201" s="784"/>
      <c r="C201" s="786"/>
      <c r="D201" s="80" t="s">
        <v>53</v>
      </c>
      <c r="E201" s="84"/>
      <c r="F201" s="85"/>
      <c r="G201" s="177"/>
      <c r="H201" s="180" t="str">
        <f>IF($C200="","",IF(OR($E201="DNF",$F201="DNF",$G201="DNF"),"DNF",IF(OR($E201="NP",$F201="NP",$G201="NP"),"NP",IF(ISERROR(MEDIAN($E201:$G201)),"DNF",IF(COUNT($E201:$G201)&lt;3,MAX($E201:$G201),MEDIAN($E201:$G201))))))</f>
        <v/>
      </c>
      <c r="I201" s="91"/>
      <c r="J201" s="92"/>
      <c r="K201" s="92"/>
      <c r="L201" s="92"/>
      <c r="M201" s="92"/>
      <c r="N201" s="92"/>
      <c r="O201" s="92"/>
      <c r="P201" s="92"/>
      <c r="Q201" s="92"/>
      <c r="R201" s="92"/>
      <c r="S201" s="92"/>
      <c r="T201" s="93"/>
      <c r="U201" s="108" t="str">
        <f t="shared" si="7"/>
        <v/>
      </c>
      <c r="V201" s="759"/>
      <c r="W201" s="718"/>
      <c r="X201" s="718"/>
    </row>
    <row r="202" spans="1:24" ht="19.899999999999999" customHeight="1" x14ac:dyDescent="0.2">
      <c r="A202" s="744" t="str">
        <f>IF('Start - jaro'!M18="","","x")</f>
        <v/>
      </c>
      <c r="B202" s="787">
        <v>63</v>
      </c>
      <c r="C202" s="788" t="str">
        <f>IF('Start - jaro'!K18="","",'Start - jaro'!K18)</f>
        <v/>
      </c>
      <c r="D202" s="79" t="s">
        <v>52</v>
      </c>
      <c r="E202" s="82"/>
      <c r="F202" s="83"/>
      <c r="G202" s="173"/>
      <c r="H202" s="179" t="str">
        <f>IF($C202="","",IF(OR($E202="DNF",$F202="DNF",$G202="DNF"),"DNF",IF(OR($E202="NP",$F202="NP",$G202="NP"),"NP",IF(ISERROR(MEDIAN($E202:$G202)),"DNF",IF(COUNT($E202:$G202)&lt;3,MAX($E202:$G202),MEDIAN($E202:$G202))))))</f>
        <v/>
      </c>
      <c r="I202" s="88"/>
      <c r="J202" s="89"/>
      <c r="K202" s="89"/>
      <c r="L202" s="89"/>
      <c r="M202" s="89"/>
      <c r="N202" s="89"/>
      <c r="O202" s="89"/>
      <c r="P202" s="89"/>
      <c r="Q202" s="89"/>
      <c r="R202" s="89"/>
      <c r="S202" s="89"/>
      <c r="T202" s="90"/>
      <c r="U202" s="107" t="str">
        <f t="shared" si="7"/>
        <v/>
      </c>
      <c r="V202" s="758" t="str">
        <f>IF(C202="x","x",IF(C202="","",IF(OR(W202="NP",W202="DNF"),IF(W202="NP",MAX(W$12:W$309)+COUNTIF((W$12:W$309),MAX(W$12:W$309)),MAX(W$12:W$309)+COUNTIF((W$12:W$309),MAX(W$12:W$309))+COUNTIF((W$12:W$309),"NP")),W202)))</f>
        <v/>
      </c>
      <c r="W202" s="718" t="str">
        <f t="shared" si="8"/>
        <v/>
      </c>
      <c r="X202" s="718" t="str">
        <f>IF(A202="x","x",IF(C202="","",IF(OR(AND(U202="NP",U203="NP"),AND(U202="DNF",U203="DNF")),U202,IF(AND(U202="NP",U203="DNF"),U202,IF(AND(U202="DNF",U203="NP"),U203,MIN(U202,U203))))))</f>
        <v/>
      </c>
    </row>
    <row r="203" spans="1:24" ht="19.899999999999999" customHeight="1" thickBot="1" x14ac:dyDescent="0.25">
      <c r="A203" s="744"/>
      <c r="B203" s="784"/>
      <c r="C203" s="786"/>
      <c r="D203" s="80" t="s">
        <v>53</v>
      </c>
      <c r="E203" s="84"/>
      <c r="F203" s="85"/>
      <c r="G203" s="177"/>
      <c r="H203" s="180" t="str">
        <f>IF($C202="","",IF(OR($E203="DNF",$F203="DNF",$G203="DNF"),"DNF",IF(OR($E203="NP",$F203="NP",$G203="NP"),"NP",IF(ISERROR(MEDIAN($E203:$G203)),"DNF",IF(COUNT($E203:$G203)&lt;3,MAX($E203:$G203),MEDIAN($E203:$G203))))))</f>
        <v/>
      </c>
      <c r="I203" s="91"/>
      <c r="J203" s="92"/>
      <c r="K203" s="92"/>
      <c r="L203" s="92"/>
      <c r="M203" s="92"/>
      <c r="N203" s="92"/>
      <c r="O203" s="92"/>
      <c r="P203" s="92"/>
      <c r="Q203" s="92"/>
      <c r="R203" s="92"/>
      <c r="S203" s="92"/>
      <c r="T203" s="93"/>
      <c r="U203" s="108" t="str">
        <f t="shared" si="7"/>
        <v/>
      </c>
      <c r="V203" s="759"/>
      <c r="W203" s="718"/>
      <c r="X203" s="718"/>
    </row>
    <row r="204" spans="1:24" ht="19.899999999999999" customHeight="1" x14ac:dyDescent="0.2">
      <c r="A204" s="744" t="str">
        <f>IF('Start - jaro'!M19="","","x")</f>
        <v/>
      </c>
      <c r="B204" s="787">
        <v>64</v>
      </c>
      <c r="C204" s="788" t="str">
        <f>IF('Start - jaro'!K19="","",'Start - jaro'!K19)</f>
        <v/>
      </c>
      <c r="D204" s="79" t="s">
        <v>52</v>
      </c>
      <c r="E204" s="82"/>
      <c r="F204" s="83"/>
      <c r="G204" s="173"/>
      <c r="H204" s="179" t="str">
        <f>IF($C204="","",IF(OR($E204="DNF",$F204="DNF",$G204="DNF"),"DNF",IF(OR($E204="NP",$F204="NP",$G204="NP"),"NP",IF(ISERROR(MEDIAN($E204:$G204)),"DNF",IF(COUNT($E204:$G204)&lt;3,MAX($E204:$G204),MEDIAN($E204:$G204))))))</f>
        <v/>
      </c>
      <c r="I204" s="88"/>
      <c r="J204" s="89"/>
      <c r="K204" s="89"/>
      <c r="L204" s="89"/>
      <c r="M204" s="89"/>
      <c r="N204" s="89"/>
      <c r="O204" s="89"/>
      <c r="P204" s="89"/>
      <c r="Q204" s="89"/>
      <c r="R204" s="89"/>
      <c r="S204" s="89"/>
      <c r="T204" s="90"/>
      <c r="U204" s="107" t="str">
        <f t="shared" si="7"/>
        <v/>
      </c>
      <c r="V204" s="758" t="str">
        <f>IF(C204="x","x",IF(C204="","",IF(OR(W204="NP",W204="DNF"),IF(W204="NP",MAX(W$12:W$309)+COUNTIF((W$12:W$309),MAX(W$12:W$309)),MAX(W$12:W$309)+COUNTIF((W$12:W$309),MAX(W$12:W$309))+COUNTIF((W$12:W$309),"NP")),W204)))</f>
        <v/>
      </c>
      <c r="W204" s="718" t="str">
        <f t="shared" si="8"/>
        <v/>
      </c>
      <c r="X204" s="718" t="str">
        <f>IF(A204="x","x",IF(C204="","",IF(OR(AND(U204="NP",U205="NP"),AND(U204="DNF",U205="DNF")),U204,IF(AND(U204="NP",U205="DNF"),U204,IF(AND(U204="DNF",U205="NP"),U205,MIN(U204,U205))))))</f>
        <v/>
      </c>
    </row>
    <row r="205" spans="1:24" ht="19.899999999999999" customHeight="1" thickBot="1" x14ac:dyDescent="0.25">
      <c r="A205" s="744"/>
      <c r="B205" s="784"/>
      <c r="C205" s="786"/>
      <c r="D205" s="80" t="s">
        <v>53</v>
      </c>
      <c r="E205" s="84"/>
      <c r="F205" s="85"/>
      <c r="G205" s="177"/>
      <c r="H205" s="180" t="str">
        <f>IF($C204="","",IF(OR($E205="DNF",$F205="DNF",$G205="DNF"),"DNF",IF(OR($E205="NP",$F205="NP",$G205="NP"),"NP",IF(ISERROR(MEDIAN($E205:$G205)),"DNF",IF(COUNT($E205:$G205)&lt;3,MAX($E205:$G205),MEDIAN($E205:$G205))))))</f>
        <v/>
      </c>
      <c r="I205" s="91"/>
      <c r="J205" s="92"/>
      <c r="K205" s="92"/>
      <c r="L205" s="92"/>
      <c r="M205" s="92"/>
      <c r="N205" s="92"/>
      <c r="O205" s="92"/>
      <c r="P205" s="92"/>
      <c r="Q205" s="92"/>
      <c r="R205" s="92"/>
      <c r="S205" s="92"/>
      <c r="T205" s="93"/>
      <c r="U205" s="108" t="str">
        <f t="shared" si="7"/>
        <v/>
      </c>
      <c r="V205" s="759"/>
      <c r="W205" s="718"/>
      <c r="X205" s="718"/>
    </row>
    <row r="206" spans="1:24" ht="19.899999999999999" customHeight="1" x14ac:dyDescent="0.2">
      <c r="A206" s="744" t="str">
        <f>IF('Start - jaro'!M20="","","x")</f>
        <v/>
      </c>
      <c r="B206" s="787">
        <v>65</v>
      </c>
      <c r="C206" s="788" t="str">
        <f>IF('Start - jaro'!K20="","",'Start - jaro'!K20)</f>
        <v/>
      </c>
      <c r="D206" s="79" t="s">
        <v>52</v>
      </c>
      <c r="E206" s="82"/>
      <c r="F206" s="83"/>
      <c r="G206" s="173"/>
      <c r="H206" s="179" t="str">
        <f>IF($C206="","",IF(OR($E206="DNF",$F206="DNF",$G206="DNF"),"DNF",IF(OR($E206="NP",$F206="NP",$G206="NP"),"NP",IF(ISERROR(MEDIAN($E206:$G206)),"DNF",IF(COUNT($E206:$G206)&lt;3,MAX($E206:$G206),MEDIAN($E206:$G206))))))</f>
        <v/>
      </c>
      <c r="I206" s="88"/>
      <c r="J206" s="89"/>
      <c r="K206" s="89"/>
      <c r="L206" s="89"/>
      <c r="M206" s="89"/>
      <c r="N206" s="89"/>
      <c r="O206" s="89"/>
      <c r="P206" s="89"/>
      <c r="Q206" s="89"/>
      <c r="R206" s="89"/>
      <c r="S206" s="89"/>
      <c r="T206" s="90"/>
      <c r="U206" s="107" t="str">
        <f t="shared" si="7"/>
        <v/>
      </c>
      <c r="V206" s="758" t="str">
        <f>IF(C206="x","x",IF(C206="","",IF(OR(W206="NP",W206="DNF"),IF(W206="NP",MAX(W$12:W$309)+COUNTIF((W$12:W$309),MAX(W$12:W$309)),MAX(W$12:W$309)+COUNTIF((W$12:W$309),MAX(W$12:W$309))+COUNTIF((W$12:W$309),"NP")),W206)))</f>
        <v/>
      </c>
      <c r="W206" s="718" t="str">
        <f t="shared" si="8"/>
        <v/>
      </c>
      <c r="X206" s="718" t="str">
        <f>IF(A206="x","x",IF(C206="","",IF(OR(AND(U206="NP",U207="NP"),AND(U206="DNF",U207="DNF")),U206,IF(AND(U206="NP",U207="DNF"),U206,IF(AND(U206="DNF",U207="NP"),U207,MIN(U206,U207))))))</f>
        <v/>
      </c>
    </row>
    <row r="207" spans="1:24" ht="19.899999999999999" customHeight="1" thickBot="1" x14ac:dyDescent="0.25">
      <c r="A207" s="744"/>
      <c r="B207" s="784"/>
      <c r="C207" s="786"/>
      <c r="D207" s="80" t="s">
        <v>53</v>
      </c>
      <c r="E207" s="84"/>
      <c r="F207" s="85"/>
      <c r="G207" s="177"/>
      <c r="H207" s="180" t="str">
        <f>IF($C206="","",IF(OR($E207="DNF",$F207="DNF",$G207="DNF"),"DNF",IF(OR($E207="NP",$F207="NP",$G207="NP"),"NP",IF(ISERROR(MEDIAN($E207:$G207)),"DNF",IF(COUNT($E207:$G207)&lt;3,MAX($E207:$G207),MEDIAN($E207:$G207))))))</f>
        <v/>
      </c>
      <c r="I207" s="91"/>
      <c r="J207" s="92"/>
      <c r="K207" s="92"/>
      <c r="L207" s="92"/>
      <c r="M207" s="92"/>
      <c r="N207" s="92"/>
      <c r="O207" s="92"/>
      <c r="P207" s="92"/>
      <c r="Q207" s="92"/>
      <c r="R207" s="92"/>
      <c r="S207" s="92"/>
      <c r="T207" s="93"/>
      <c r="U207" s="108" t="str">
        <f t="shared" si="7"/>
        <v/>
      </c>
      <c r="V207" s="759"/>
      <c r="W207" s="718"/>
      <c r="X207" s="718"/>
    </row>
    <row r="208" spans="1:24" ht="19.899999999999999" customHeight="1" x14ac:dyDescent="0.2">
      <c r="A208" s="744" t="str">
        <f>IF('Start - jaro'!M21="","","x")</f>
        <v/>
      </c>
      <c r="B208" s="787">
        <v>66</v>
      </c>
      <c r="C208" s="788" t="str">
        <f>IF('Start - jaro'!K21="","",'Start - jaro'!K21)</f>
        <v/>
      </c>
      <c r="D208" s="79" t="s">
        <v>52</v>
      </c>
      <c r="E208" s="82"/>
      <c r="F208" s="83"/>
      <c r="G208" s="173"/>
      <c r="H208" s="179" t="str">
        <f>IF($C208="","",IF(OR($E208="DNF",$F208="DNF",$G208="DNF"),"DNF",IF(OR($E208="NP",$F208="NP",$G208="NP"),"NP",IF(ISERROR(MEDIAN($E208:$G208)),"DNF",IF(COUNT($E208:$G208)&lt;3,MAX($E208:$G208),MEDIAN($E208:$G208))))))</f>
        <v/>
      </c>
      <c r="I208" s="88"/>
      <c r="J208" s="89"/>
      <c r="K208" s="89"/>
      <c r="L208" s="89"/>
      <c r="M208" s="89"/>
      <c r="N208" s="89"/>
      <c r="O208" s="89"/>
      <c r="P208" s="89"/>
      <c r="Q208" s="89"/>
      <c r="R208" s="89"/>
      <c r="S208" s="89"/>
      <c r="T208" s="90"/>
      <c r="U208" s="107" t="str">
        <f t="shared" si="7"/>
        <v/>
      </c>
      <c r="V208" s="758" t="str">
        <f>IF(C208="x","x",IF(C208="","",IF(OR(W208="NP",W208="DNF"),IF(W208="NP",MAX(W$12:W$309)+COUNTIF((W$12:W$309),MAX(W$12:W$309)),MAX(W$12:W$309)+COUNTIF((W$12:W$309),MAX(W$12:W$309))+COUNTIF((W$12:W$309),"NP")),W208)))</f>
        <v/>
      </c>
      <c r="W208" s="718" t="str">
        <f t="shared" si="8"/>
        <v/>
      </c>
      <c r="X208" s="718" t="str">
        <f>IF(A208="x","x",IF(C208="","",IF(OR(AND(U208="NP",U209="NP"),AND(U208="DNF",U209="DNF")),U208,IF(AND(U208="NP",U209="DNF"),U208,IF(AND(U208="DNF",U209="NP"),U209,MIN(U208,U209))))))</f>
        <v/>
      </c>
    </row>
    <row r="209" spans="1:24" ht="19.899999999999999" customHeight="1" thickBot="1" x14ac:dyDescent="0.25">
      <c r="A209" s="744"/>
      <c r="B209" s="784"/>
      <c r="C209" s="786"/>
      <c r="D209" s="80" t="s">
        <v>53</v>
      </c>
      <c r="E209" s="84"/>
      <c r="F209" s="85"/>
      <c r="G209" s="177"/>
      <c r="H209" s="180" t="str">
        <f>IF($C208="","",IF(OR($E209="DNF",$F209="DNF",$G209="DNF"),"DNF",IF(OR($E209="NP",$F209="NP",$G209="NP"),"NP",IF(ISERROR(MEDIAN($E209:$G209)),"DNF",IF(COUNT($E209:$G209)&lt;3,MAX($E209:$G209),MEDIAN($E209:$G209))))))</f>
        <v/>
      </c>
      <c r="I209" s="91"/>
      <c r="J209" s="92"/>
      <c r="K209" s="92"/>
      <c r="L209" s="92"/>
      <c r="M209" s="92"/>
      <c r="N209" s="92"/>
      <c r="O209" s="92"/>
      <c r="P209" s="92"/>
      <c r="Q209" s="92"/>
      <c r="R209" s="92"/>
      <c r="S209" s="92"/>
      <c r="T209" s="93"/>
      <c r="U209" s="108" t="str">
        <f t="shared" si="7"/>
        <v/>
      </c>
      <c r="V209" s="759"/>
      <c r="W209" s="718"/>
      <c r="X209" s="718"/>
    </row>
    <row r="210" spans="1:24" ht="19.899999999999999" customHeight="1" x14ac:dyDescent="0.2">
      <c r="A210" s="744" t="str">
        <f>IF('Start - jaro'!M22="","","x")</f>
        <v/>
      </c>
      <c r="B210" s="787">
        <v>67</v>
      </c>
      <c r="C210" s="788" t="str">
        <f>IF('Start - jaro'!K22="","",'Start - jaro'!K22)</f>
        <v/>
      </c>
      <c r="D210" s="79" t="s">
        <v>52</v>
      </c>
      <c r="E210" s="82"/>
      <c r="F210" s="83"/>
      <c r="G210" s="173"/>
      <c r="H210" s="179" t="str">
        <f>IF($C210="","",IF(OR($E210="DNF",$F210="DNF",$G210="DNF"),"DNF",IF(OR($E210="NP",$F210="NP",$G210="NP"),"NP",IF(ISERROR(MEDIAN($E210:$G210)),"DNF",IF(COUNT($E210:$G210)&lt;3,MAX($E210:$G210),MEDIAN($E210:$G210))))))</f>
        <v/>
      </c>
      <c r="I210" s="88"/>
      <c r="J210" s="89"/>
      <c r="K210" s="89"/>
      <c r="L210" s="89"/>
      <c r="M210" s="89"/>
      <c r="N210" s="89"/>
      <c r="O210" s="89"/>
      <c r="P210" s="89"/>
      <c r="Q210" s="89"/>
      <c r="R210" s="89"/>
      <c r="S210" s="89"/>
      <c r="T210" s="90"/>
      <c r="U210" s="107" t="str">
        <f t="shared" si="7"/>
        <v/>
      </c>
      <c r="V210" s="758" t="str">
        <f>IF(C210="x","x",IF(C210="","",IF(OR(W210="NP",W210="DNF"),IF(W210="NP",MAX(W$12:W$309)+COUNTIF((W$12:W$309),MAX(W$12:W$309)),MAX(W$12:W$309)+COUNTIF((W$12:W$309),MAX(W$12:W$309))+COUNTIF((W$12:W$309),"NP")),W210)))</f>
        <v/>
      </c>
      <c r="W210" s="718" t="str">
        <f t="shared" si="8"/>
        <v/>
      </c>
      <c r="X210" s="718" t="str">
        <f>IF(A210="x","x",IF(C210="","",IF(OR(AND(U210="NP",U211="NP"),AND(U210="DNF",U211="DNF")),U210,IF(AND(U210="NP",U211="DNF"),U210,IF(AND(U210="DNF",U211="NP"),U211,MIN(U210,U211))))))</f>
        <v/>
      </c>
    </row>
    <row r="211" spans="1:24" ht="19.899999999999999" customHeight="1" thickBot="1" x14ac:dyDescent="0.25">
      <c r="A211" s="744"/>
      <c r="B211" s="784"/>
      <c r="C211" s="786"/>
      <c r="D211" s="80" t="s">
        <v>53</v>
      </c>
      <c r="E211" s="84"/>
      <c r="F211" s="85"/>
      <c r="G211" s="177"/>
      <c r="H211" s="180" t="str">
        <f>IF($C210="","",IF(OR($E211="DNF",$F211="DNF",$G211="DNF"),"DNF",IF(OR($E211="NP",$F211="NP",$G211="NP"),"NP",IF(ISERROR(MEDIAN($E211:$G211)),"DNF",IF(COUNT($E211:$G211)&lt;3,MAX($E211:$G211),MEDIAN($E211:$G211))))))</f>
        <v/>
      </c>
      <c r="I211" s="91"/>
      <c r="J211" s="92"/>
      <c r="K211" s="92"/>
      <c r="L211" s="92"/>
      <c r="M211" s="92"/>
      <c r="N211" s="92"/>
      <c r="O211" s="92"/>
      <c r="P211" s="92"/>
      <c r="Q211" s="92"/>
      <c r="R211" s="92"/>
      <c r="S211" s="92"/>
      <c r="T211" s="93"/>
      <c r="U211" s="108" t="str">
        <f t="shared" si="7"/>
        <v/>
      </c>
      <c r="V211" s="759"/>
      <c r="W211" s="718"/>
      <c r="X211" s="718"/>
    </row>
    <row r="212" spans="1:24" ht="19.899999999999999" customHeight="1" x14ac:dyDescent="0.2">
      <c r="A212" s="744" t="str">
        <f>IF('Start - jaro'!M23="","","x")</f>
        <v/>
      </c>
      <c r="B212" s="787">
        <v>68</v>
      </c>
      <c r="C212" s="788" t="str">
        <f>IF('Start - jaro'!K23="","",'Start - jaro'!K23)</f>
        <v/>
      </c>
      <c r="D212" s="79" t="s">
        <v>52</v>
      </c>
      <c r="E212" s="82"/>
      <c r="F212" s="83"/>
      <c r="G212" s="173"/>
      <c r="H212" s="179" t="str">
        <f>IF($C212="","",IF(OR($E212="DNF",$F212="DNF",$G212="DNF"),"DNF",IF(OR($E212="NP",$F212="NP",$G212="NP"),"NP",IF(ISERROR(MEDIAN($E212:$G212)),"DNF",IF(COUNT($E212:$G212)&lt;3,MAX($E212:$G212),MEDIAN($E212:$G212))))))</f>
        <v/>
      </c>
      <c r="I212" s="88"/>
      <c r="J212" s="89"/>
      <c r="K212" s="89"/>
      <c r="L212" s="89"/>
      <c r="M212" s="89"/>
      <c r="N212" s="89"/>
      <c r="O212" s="89"/>
      <c r="P212" s="89"/>
      <c r="Q212" s="89"/>
      <c r="R212" s="89"/>
      <c r="S212" s="89"/>
      <c r="T212" s="90"/>
      <c r="U212" s="107" t="str">
        <f t="shared" si="7"/>
        <v/>
      </c>
      <c r="V212" s="758" t="str">
        <f>IF(C212="x","x",IF(C212="","",IF(OR(W212="NP",W212="DNF"),IF(W212="NP",MAX(W$12:W$309)+COUNTIF((W$12:W$309),MAX(W$12:W$309)),MAX(W$12:W$309)+COUNTIF((W$12:W$309),MAX(W$12:W$309))+COUNTIF((W$12:W$309),"NP")),W212)))</f>
        <v/>
      </c>
      <c r="W212" s="718" t="str">
        <f t="shared" si="8"/>
        <v/>
      </c>
      <c r="X212" s="718" t="str">
        <f>IF(A212="x","x",IF(C212="","",IF(OR(AND(U212="NP",U213="NP"),AND(U212="DNF",U213="DNF")),U212,IF(AND(U212="NP",U213="DNF"),U212,IF(AND(U212="DNF",U213="NP"),U213,MIN(U212,U213))))))</f>
        <v/>
      </c>
    </row>
    <row r="213" spans="1:24" ht="19.899999999999999" customHeight="1" thickBot="1" x14ac:dyDescent="0.25">
      <c r="A213" s="744"/>
      <c r="B213" s="784"/>
      <c r="C213" s="786"/>
      <c r="D213" s="80" t="s">
        <v>53</v>
      </c>
      <c r="E213" s="84"/>
      <c r="F213" s="85"/>
      <c r="G213" s="177"/>
      <c r="H213" s="180" t="str">
        <f>IF($C212="","",IF(OR($E213="DNF",$F213="DNF",$G213="DNF"),"DNF",IF(OR($E213="NP",$F213="NP",$G213="NP"),"NP",IF(ISERROR(MEDIAN($E213:$G213)),"DNF",IF(COUNT($E213:$G213)&lt;3,MAX($E213:$G213),MEDIAN($E213:$G213))))))</f>
        <v/>
      </c>
      <c r="I213" s="91"/>
      <c r="J213" s="92"/>
      <c r="K213" s="92"/>
      <c r="L213" s="92"/>
      <c r="M213" s="92"/>
      <c r="N213" s="92"/>
      <c r="O213" s="92"/>
      <c r="P213" s="92"/>
      <c r="Q213" s="92"/>
      <c r="R213" s="92"/>
      <c r="S213" s="92"/>
      <c r="T213" s="93"/>
      <c r="U213" s="108" t="str">
        <f t="shared" si="7"/>
        <v/>
      </c>
      <c r="V213" s="759"/>
      <c r="W213" s="718"/>
      <c r="X213" s="718"/>
    </row>
    <row r="214" spans="1:24" ht="19.899999999999999" customHeight="1" x14ac:dyDescent="0.2">
      <c r="A214" s="744" t="str">
        <f>IF('Start - jaro'!M24="","","x")</f>
        <v/>
      </c>
      <c r="B214" s="787">
        <v>69</v>
      </c>
      <c r="C214" s="788" t="str">
        <f>IF('Start - jaro'!K24="","",'Start - jaro'!K24)</f>
        <v/>
      </c>
      <c r="D214" s="79" t="s">
        <v>52</v>
      </c>
      <c r="E214" s="82"/>
      <c r="F214" s="83"/>
      <c r="G214" s="173"/>
      <c r="H214" s="179" t="str">
        <f>IF($C214="","",IF(OR($E214="DNF",$F214="DNF",$G214="DNF"),"DNF",IF(OR($E214="NP",$F214="NP",$G214="NP"),"NP",IF(ISERROR(MEDIAN($E214:$G214)),"DNF",IF(COUNT($E214:$G214)&lt;3,MAX($E214:$G214),MEDIAN($E214:$G214))))))</f>
        <v/>
      </c>
      <c r="I214" s="88"/>
      <c r="J214" s="89"/>
      <c r="K214" s="89"/>
      <c r="L214" s="89"/>
      <c r="M214" s="89"/>
      <c r="N214" s="89"/>
      <c r="O214" s="89"/>
      <c r="P214" s="89"/>
      <c r="Q214" s="89"/>
      <c r="R214" s="89"/>
      <c r="S214" s="89"/>
      <c r="T214" s="90"/>
      <c r="U214" s="107" t="str">
        <f t="shared" si="7"/>
        <v/>
      </c>
      <c r="V214" s="758" t="str">
        <f>IF(C214="x","x",IF(C214="","",IF(OR(W214="NP",W214="DNF"),IF(W214="NP",MAX(W$12:W$309)+COUNTIF((W$12:W$309),MAX(W$12:W$309)),MAX(W$12:W$309)+COUNTIF((W$12:W$309),MAX(W$12:W$309))+COUNTIF((W$12:W$309),"NP")),W214)))</f>
        <v/>
      </c>
      <c r="W214" s="718" t="str">
        <f t="shared" si="8"/>
        <v/>
      </c>
      <c r="X214" s="718" t="str">
        <f>IF(A214="x","x",IF(C214="","",IF(OR(AND(U214="NP",U215="NP"),AND(U214="DNF",U215="DNF")),U214,IF(AND(U214="NP",U215="DNF"),U214,IF(AND(U214="DNF",U215="NP"),U215,MIN(U214,U215))))))</f>
        <v/>
      </c>
    </row>
    <row r="215" spans="1:24" ht="19.899999999999999" customHeight="1" thickBot="1" x14ac:dyDescent="0.25">
      <c r="A215" s="744"/>
      <c r="B215" s="784"/>
      <c r="C215" s="786"/>
      <c r="D215" s="80" t="s">
        <v>53</v>
      </c>
      <c r="E215" s="84"/>
      <c r="F215" s="85"/>
      <c r="G215" s="177"/>
      <c r="H215" s="180" t="str">
        <f>IF($C214="","",IF(OR($E215="DNF",$F215="DNF",$G215="DNF"),"DNF",IF(OR($E215="NP",$F215="NP",$G215="NP"),"NP",IF(ISERROR(MEDIAN($E215:$G215)),"DNF",IF(COUNT($E215:$G215)&lt;3,MAX($E215:$G215),MEDIAN($E215:$G215))))))</f>
        <v/>
      </c>
      <c r="I215" s="91"/>
      <c r="J215" s="92"/>
      <c r="K215" s="92"/>
      <c r="L215" s="92"/>
      <c r="M215" s="92"/>
      <c r="N215" s="92"/>
      <c r="O215" s="92"/>
      <c r="P215" s="92"/>
      <c r="Q215" s="92"/>
      <c r="R215" s="92"/>
      <c r="S215" s="92"/>
      <c r="T215" s="93"/>
      <c r="U215" s="108" t="str">
        <f t="shared" si="7"/>
        <v/>
      </c>
      <c r="V215" s="759"/>
      <c r="W215" s="718"/>
      <c r="X215" s="718"/>
    </row>
    <row r="216" spans="1:24" ht="19.899999999999999" customHeight="1" x14ac:dyDescent="0.2">
      <c r="A216" s="744" t="str">
        <f>IF('Start - jaro'!M25="","","x")</f>
        <v/>
      </c>
      <c r="B216" s="783">
        <v>70</v>
      </c>
      <c r="C216" s="785" t="str">
        <f>IF('Start - jaro'!K25="","",'Start - jaro'!K25)</f>
        <v/>
      </c>
      <c r="D216" s="81" t="s">
        <v>52</v>
      </c>
      <c r="E216" s="86"/>
      <c r="F216" s="87"/>
      <c r="G216" s="178"/>
      <c r="H216" s="179" t="str">
        <f>IF($C216="","",IF(OR($E216="DNF",$F216="DNF",$G216="DNF"),"DNF",IF(OR($E216="NP",$F216="NP",$G216="NP"),"NP",IF(ISERROR(MEDIAN($E216:$G216)),"DNF",IF(COUNT($E216:$G216)&lt;3,MAX($E216:$G216),MEDIAN($E216:$G216))))))</f>
        <v/>
      </c>
      <c r="I216" s="94"/>
      <c r="J216" s="95"/>
      <c r="K216" s="95"/>
      <c r="L216" s="95"/>
      <c r="M216" s="95"/>
      <c r="N216" s="95"/>
      <c r="O216" s="95"/>
      <c r="P216" s="95"/>
      <c r="Q216" s="95"/>
      <c r="R216" s="95"/>
      <c r="S216" s="95"/>
      <c r="T216" s="96"/>
      <c r="U216" s="107" t="str">
        <f t="shared" si="7"/>
        <v/>
      </c>
      <c r="V216" s="758" t="str">
        <f>IF(C216="x","x",IF(C216="","",IF(OR(W216="NP",W216="DNF"),IF(W216="NP",MAX(W$12:W$309)+COUNTIF((W$12:W$309),MAX(W$12:W$309)),MAX(W$12:W$309)+COUNTIF((W$12:W$309),MAX(W$12:W$309))+COUNTIF((W$12:W$309),"NP")),W216)))</f>
        <v/>
      </c>
      <c r="W216" s="718" t="str">
        <f t="shared" si="8"/>
        <v/>
      </c>
      <c r="X216" s="718" t="str">
        <f>IF(A216="x","x",IF(C216="","",IF(OR(AND(U216="NP",U217="NP"),AND(U216="DNF",U217="DNF")),U216,IF(AND(U216="NP",U217="DNF"),U216,IF(AND(U216="DNF",U217="NP"),U217,MIN(U216,U217))))))</f>
        <v/>
      </c>
    </row>
    <row r="217" spans="1:24" ht="19.899999999999999" customHeight="1" thickBot="1" x14ac:dyDescent="0.25">
      <c r="A217" s="744"/>
      <c r="B217" s="784"/>
      <c r="C217" s="786"/>
      <c r="D217" s="80" t="s">
        <v>53</v>
      </c>
      <c r="E217" s="84"/>
      <c r="F217" s="85"/>
      <c r="G217" s="177"/>
      <c r="H217" s="180" t="str">
        <f>IF($C216="","",IF(OR($E217="DNF",$F217="DNF",$G217="DNF"),"DNF",IF(OR($E217="NP",$F217="NP",$G217="NP"),"NP",IF(ISERROR(MEDIAN($E217:$G217)),"DNF",IF(COUNT($E217:$G217)&lt;3,MAX($E217:$G217),MEDIAN($E217:$G217))))))</f>
        <v/>
      </c>
      <c r="I217" s="91"/>
      <c r="J217" s="92"/>
      <c r="K217" s="92"/>
      <c r="L217" s="92"/>
      <c r="M217" s="92"/>
      <c r="N217" s="92"/>
      <c r="O217" s="92"/>
      <c r="P217" s="92"/>
      <c r="Q217" s="92"/>
      <c r="R217" s="92"/>
      <c r="S217" s="92"/>
      <c r="T217" s="93"/>
      <c r="U217" s="108" t="str">
        <f t="shared" si="7"/>
        <v/>
      </c>
      <c r="V217" s="759"/>
      <c r="W217" s="718"/>
      <c r="X217" s="718"/>
    </row>
    <row r="218" spans="1:24" ht="15" customHeight="1" x14ac:dyDescent="0.2">
      <c r="B218" s="745" t="s">
        <v>32</v>
      </c>
      <c r="C218" s="746"/>
      <c r="D218" s="746"/>
      <c r="E218" s="746"/>
      <c r="F218" s="746"/>
      <c r="G218" s="746"/>
      <c r="H218" s="746"/>
      <c r="I218" s="746"/>
      <c r="J218" s="746"/>
      <c r="K218" s="746"/>
      <c r="L218" s="746"/>
      <c r="M218" s="746"/>
      <c r="N218" s="746"/>
      <c r="O218" s="746"/>
      <c r="P218" s="749"/>
      <c r="Q218" s="749"/>
      <c r="R218" s="749"/>
      <c r="S218" s="749"/>
      <c r="T218" s="749"/>
      <c r="U218" s="749"/>
      <c r="V218" s="750"/>
    </row>
    <row r="219" spans="1:24" ht="15" customHeight="1" x14ac:dyDescent="0.2">
      <c r="B219" s="747"/>
      <c r="C219" s="748"/>
      <c r="D219" s="748"/>
      <c r="E219" s="748"/>
      <c r="F219" s="748"/>
      <c r="G219" s="748"/>
      <c r="H219" s="748"/>
      <c r="I219" s="748"/>
      <c r="J219" s="748"/>
      <c r="K219" s="748"/>
      <c r="L219" s="748"/>
      <c r="M219" s="748"/>
      <c r="N219" s="748"/>
      <c r="O219" s="748"/>
      <c r="P219" s="751"/>
      <c r="Q219" s="751"/>
      <c r="R219" s="751"/>
      <c r="S219" s="751"/>
      <c r="T219" s="751"/>
      <c r="U219" s="751"/>
      <c r="V219" s="752"/>
    </row>
    <row r="220" spans="1:24" ht="15" customHeight="1" x14ac:dyDescent="0.2">
      <c r="B220" s="747"/>
      <c r="C220" s="748"/>
      <c r="D220" s="748"/>
      <c r="E220" s="748"/>
      <c r="F220" s="748"/>
      <c r="G220" s="748"/>
      <c r="H220" s="748"/>
      <c r="I220" s="748"/>
      <c r="J220" s="748"/>
      <c r="K220" s="748"/>
      <c r="L220" s="748"/>
      <c r="M220" s="748"/>
      <c r="N220" s="748"/>
      <c r="O220" s="748"/>
      <c r="P220" s="751"/>
      <c r="Q220" s="751"/>
      <c r="R220" s="751"/>
      <c r="S220" s="751"/>
      <c r="T220" s="751"/>
      <c r="U220" s="751"/>
      <c r="V220" s="752"/>
    </row>
    <row r="221" spans="1:24" ht="19.899999999999999" customHeight="1" thickBot="1" x14ac:dyDescent="0.25">
      <c r="B221" s="753" t="s">
        <v>95</v>
      </c>
      <c r="C221" s="754"/>
      <c r="D221" s="754"/>
      <c r="E221" s="754"/>
      <c r="F221" s="754"/>
      <c r="G221" s="754"/>
      <c r="H221" s="754"/>
      <c r="I221" s="754"/>
      <c r="J221" s="754"/>
      <c r="K221" s="754"/>
      <c r="L221" s="754"/>
      <c r="M221" s="754"/>
      <c r="N221" s="754"/>
      <c r="O221" s="755"/>
      <c r="P221" s="751"/>
      <c r="Q221" s="751"/>
      <c r="R221" s="751"/>
      <c r="S221" s="751"/>
      <c r="T221" s="751"/>
      <c r="U221" s="751"/>
      <c r="V221" s="752"/>
    </row>
    <row r="222" spans="1:24" ht="15" customHeight="1" x14ac:dyDescent="0.2">
      <c r="B222" s="729" t="s">
        <v>26</v>
      </c>
      <c r="C222" s="730"/>
      <c r="D222" s="731"/>
      <c r="E222" s="764" t="s">
        <v>33</v>
      </c>
      <c r="F222" s="765"/>
      <c r="G222" s="765"/>
      <c r="H222" s="766"/>
      <c r="I222" s="741" t="s">
        <v>34</v>
      </c>
      <c r="J222" s="742"/>
      <c r="K222" s="742"/>
      <c r="L222" s="742"/>
      <c r="M222" s="742"/>
      <c r="N222" s="742"/>
      <c r="O222" s="742"/>
      <c r="P222" s="742"/>
      <c r="Q222" s="742"/>
      <c r="R222" s="742"/>
      <c r="S222" s="742"/>
      <c r="T222" s="743"/>
      <c r="U222" s="773" t="s">
        <v>35</v>
      </c>
      <c r="V222" s="774"/>
    </row>
    <row r="223" spans="1:24" ht="15" customHeight="1" x14ac:dyDescent="0.2">
      <c r="B223" s="732"/>
      <c r="C223" s="733"/>
      <c r="D223" s="734"/>
      <c r="E223" s="767"/>
      <c r="F223" s="768"/>
      <c r="G223" s="768"/>
      <c r="H223" s="769"/>
      <c r="I223" s="775" t="s">
        <v>36</v>
      </c>
      <c r="J223" s="721" t="s">
        <v>37</v>
      </c>
      <c r="K223" s="721" t="s">
        <v>38</v>
      </c>
      <c r="L223" s="721" t="s">
        <v>151</v>
      </c>
      <c r="M223" s="721" t="s">
        <v>153</v>
      </c>
      <c r="N223" s="721" t="s">
        <v>152</v>
      </c>
      <c r="O223" s="721" t="s">
        <v>39</v>
      </c>
      <c r="P223" s="721" t="s">
        <v>40</v>
      </c>
      <c r="Q223" s="721" t="s">
        <v>41</v>
      </c>
      <c r="R223" s="721" t="s">
        <v>42</v>
      </c>
      <c r="S223" s="721" t="s">
        <v>154</v>
      </c>
      <c r="T223" s="723" t="s">
        <v>89</v>
      </c>
      <c r="U223" s="760"/>
      <c r="V223" s="719"/>
    </row>
    <row r="224" spans="1:24" ht="15" customHeight="1" x14ac:dyDescent="0.2">
      <c r="B224" s="732"/>
      <c r="C224" s="733"/>
      <c r="D224" s="734"/>
      <c r="E224" s="770"/>
      <c r="F224" s="771"/>
      <c r="G224" s="771"/>
      <c r="H224" s="772"/>
      <c r="I224" s="775"/>
      <c r="J224" s="721"/>
      <c r="K224" s="721"/>
      <c r="L224" s="721"/>
      <c r="M224" s="721"/>
      <c r="N224" s="721"/>
      <c r="O224" s="721"/>
      <c r="P224" s="721"/>
      <c r="Q224" s="721"/>
      <c r="R224" s="721"/>
      <c r="S224" s="721"/>
      <c r="T224" s="723"/>
      <c r="U224" s="725" t="s">
        <v>43</v>
      </c>
      <c r="V224" s="727" t="s">
        <v>44</v>
      </c>
    </row>
    <row r="225" spans="1:24" ht="15" customHeight="1" x14ac:dyDescent="0.2">
      <c r="B225" s="777" t="str">
        <f>"KATEGORIE: "&amp;'Start - podzim'!$N$2</f>
        <v>KATEGORIE: STARŠÍ</v>
      </c>
      <c r="C225" s="778"/>
      <c r="D225" s="779"/>
      <c r="E225" s="725" t="s">
        <v>45</v>
      </c>
      <c r="F225" s="721" t="s">
        <v>46</v>
      </c>
      <c r="G225" s="721" t="s">
        <v>47</v>
      </c>
      <c r="H225" s="727" t="s">
        <v>48</v>
      </c>
      <c r="I225" s="775"/>
      <c r="J225" s="721"/>
      <c r="K225" s="721"/>
      <c r="L225" s="721"/>
      <c r="M225" s="721"/>
      <c r="N225" s="721"/>
      <c r="O225" s="721"/>
      <c r="P225" s="721"/>
      <c r="Q225" s="721"/>
      <c r="R225" s="721"/>
      <c r="S225" s="721"/>
      <c r="T225" s="723"/>
      <c r="U225" s="725"/>
      <c r="V225" s="727"/>
    </row>
    <row r="226" spans="1:24" ht="15" customHeight="1" x14ac:dyDescent="0.2">
      <c r="B226" s="780"/>
      <c r="C226" s="781"/>
      <c r="D226" s="782"/>
      <c r="E226" s="725"/>
      <c r="F226" s="721"/>
      <c r="G226" s="721"/>
      <c r="H226" s="727"/>
      <c r="I226" s="775"/>
      <c r="J226" s="721"/>
      <c r="K226" s="721"/>
      <c r="L226" s="721"/>
      <c r="M226" s="721"/>
      <c r="N226" s="721"/>
      <c r="O226" s="721"/>
      <c r="P226" s="721"/>
      <c r="Q226" s="721"/>
      <c r="R226" s="721"/>
      <c r="S226" s="721"/>
      <c r="T226" s="723"/>
      <c r="U226" s="725"/>
      <c r="V226" s="727"/>
    </row>
    <row r="227" spans="1:24" ht="16.899999999999999" customHeight="1" x14ac:dyDescent="0.2">
      <c r="B227" s="760" t="s">
        <v>49</v>
      </c>
      <c r="C227" s="762" t="s">
        <v>50</v>
      </c>
      <c r="D227" s="719" t="s">
        <v>51</v>
      </c>
      <c r="E227" s="725"/>
      <c r="F227" s="721"/>
      <c r="G227" s="721"/>
      <c r="H227" s="727"/>
      <c r="I227" s="775"/>
      <c r="J227" s="721"/>
      <c r="K227" s="721"/>
      <c r="L227" s="721"/>
      <c r="M227" s="721"/>
      <c r="N227" s="721"/>
      <c r="O227" s="721"/>
      <c r="P227" s="721"/>
      <c r="Q227" s="721"/>
      <c r="R227" s="721"/>
      <c r="S227" s="721"/>
      <c r="T227" s="723"/>
      <c r="U227" s="725"/>
      <c r="V227" s="727"/>
    </row>
    <row r="228" spans="1:24" ht="16.899999999999999" customHeight="1" thickBot="1" x14ac:dyDescent="0.25">
      <c r="B228" s="761"/>
      <c r="C228" s="763"/>
      <c r="D228" s="720"/>
      <c r="E228" s="726"/>
      <c r="F228" s="722"/>
      <c r="G228" s="722"/>
      <c r="H228" s="728"/>
      <c r="I228" s="776"/>
      <c r="J228" s="722"/>
      <c r="K228" s="722"/>
      <c r="L228" s="722"/>
      <c r="M228" s="722"/>
      <c r="N228" s="722"/>
      <c r="O228" s="722"/>
      <c r="P228" s="722"/>
      <c r="Q228" s="722"/>
      <c r="R228" s="722"/>
      <c r="S228" s="722"/>
      <c r="T228" s="724"/>
      <c r="U228" s="726"/>
      <c r="V228" s="728"/>
    </row>
    <row r="229" spans="1:24" ht="19.899999999999999" customHeight="1" x14ac:dyDescent="0.2">
      <c r="A229" s="744" t="str">
        <f>IF('Start - jaro'!M26="","","x")</f>
        <v/>
      </c>
      <c r="B229" s="787">
        <v>71</v>
      </c>
      <c r="C229" s="756" t="str">
        <f>IF('Start - jaro'!K26="","",'Start - jaro'!K26)</f>
        <v/>
      </c>
      <c r="D229" s="79" t="s">
        <v>52</v>
      </c>
      <c r="E229" s="82"/>
      <c r="F229" s="83"/>
      <c r="G229" s="173"/>
      <c r="H229" s="179" t="str">
        <f>IF($C229="","",IF(OR($E229="DNF",$F229="DNF",$G229="DNF"),"DNF",IF(OR($E229="NP",$F229="NP",$G229="NP"),"NP",IF(ISERROR(MEDIAN($E229:$G229)),"DNF",IF(COUNT($E229:$G229)&lt;3,MAX($E229:$G229),MEDIAN($E229:$G229))))))</f>
        <v/>
      </c>
      <c r="I229" s="88"/>
      <c r="J229" s="89"/>
      <c r="K229" s="89"/>
      <c r="L229" s="89"/>
      <c r="M229" s="89"/>
      <c r="N229" s="89"/>
      <c r="O229" s="89"/>
      <c r="P229" s="89"/>
      <c r="Q229" s="89"/>
      <c r="R229" s="89"/>
      <c r="S229" s="89"/>
      <c r="T229" s="90"/>
      <c r="U229" s="107" t="str">
        <f t="shared" ref="U229:U248" si="9">IF(H229="","",IF(H229="NP","NP",IF(H229="DNF","DNF",SUM(I229:T229)+H229)))</f>
        <v/>
      </c>
      <c r="V229" s="758" t="str">
        <f>IF(C229="x","x",IF(C229="","",IF(OR(W229="NP",W229="DNF"),IF(W229="NP",MAX(W$12:W$309)+COUNTIF((W$12:W$309),MAX(W$12:W$309)),MAX(W$12:W$309)+COUNTIF((W$12:W$309),MAX(W$12:W$309))+COUNTIF((W$12:W$309),"NP")),W229)))</f>
        <v/>
      </c>
      <c r="W229" s="718" t="str">
        <f t="shared" ref="W229:W247" si="10">IF(A229="x","x",IF(C229="","",IF(OR(X229="NP",X229="DNF"),X229,RANK(X229,X$12:X$309,1))))</f>
        <v/>
      </c>
      <c r="X229" s="718" t="str">
        <f>IF(A229="x","x",IF(C229="","",IF(OR(AND(U229="NP",U230="NP"),AND(U229="DNF",U230="DNF")),U229,IF(AND(U229="NP",U230="DNF"),U229,IF(AND(U229="DNF",U230="NP"),U230,MIN(U229,U230))))))</f>
        <v/>
      </c>
    </row>
    <row r="230" spans="1:24" ht="19.899999999999999" customHeight="1" thickBot="1" x14ac:dyDescent="0.25">
      <c r="A230" s="744"/>
      <c r="B230" s="784"/>
      <c r="C230" s="757"/>
      <c r="D230" s="80" t="s">
        <v>53</v>
      </c>
      <c r="E230" s="84"/>
      <c r="F230" s="85"/>
      <c r="G230" s="177"/>
      <c r="H230" s="180" t="str">
        <f>IF($C229="","",IF(OR($E230="DNF",$F230="DNF",$G230="DNF"),"DNF",IF(OR($E230="NP",$F230="NP",$G230="NP"),"NP",IF(ISERROR(MEDIAN($E230:$G230)),"DNF",IF(COUNT($E230:$G230)&lt;3,MAX($E230:$G230),MEDIAN($E230:$G230))))))</f>
        <v/>
      </c>
      <c r="I230" s="91"/>
      <c r="J230" s="92"/>
      <c r="K230" s="92"/>
      <c r="L230" s="92"/>
      <c r="M230" s="92"/>
      <c r="N230" s="92"/>
      <c r="O230" s="92"/>
      <c r="P230" s="92"/>
      <c r="Q230" s="92"/>
      <c r="R230" s="92"/>
      <c r="S230" s="92"/>
      <c r="T230" s="93"/>
      <c r="U230" s="108" t="str">
        <f t="shared" si="9"/>
        <v/>
      </c>
      <c r="V230" s="759"/>
      <c r="W230" s="718"/>
      <c r="X230" s="718"/>
    </row>
    <row r="231" spans="1:24" ht="19.899999999999999" customHeight="1" x14ac:dyDescent="0.2">
      <c r="A231" s="744" t="str">
        <f>IF('Start - jaro'!M27="","","x")</f>
        <v/>
      </c>
      <c r="B231" s="787">
        <v>72</v>
      </c>
      <c r="C231" s="788" t="str">
        <f>IF('Start - jaro'!K27="","",'Start - jaro'!K27)</f>
        <v/>
      </c>
      <c r="D231" s="79" t="s">
        <v>52</v>
      </c>
      <c r="E231" s="82"/>
      <c r="F231" s="83"/>
      <c r="G231" s="173"/>
      <c r="H231" s="179" t="str">
        <f>IF($C231="","",IF(OR($E231="DNF",$F231="DNF",$G231="DNF"),"DNF",IF(OR($E231="NP",$F231="NP",$G231="NP"),"NP",IF(ISERROR(MEDIAN($E231:$G231)),"DNF",IF(COUNT($E231:$G231)&lt;3,MAX($E231:$G231),MEDIAN($E231:$G231))))))</f>
        <v/>
      </c>
      <c r="I231" s="88"/>
      <c r="J231" s="89"/>
      <c r="K231" s="89"/>
      <c r="L231" s="89"/>
      <c r="M231" s="89"/>
      <c r="N231" s="89"/>
      <c r="O231" s="89"/>
      <c r="P231" s="89"/>
      <c r="Q231" s="89"/>
      <c r="R231" s="89"/>
      <c r="S231" s="89"/>
      <c r="T231" s="90"/>
      <c r="U231" s="107" t="str">
        <f t="shared" si="9"/>
        <v/>
      </c>
      <c r="V231" s="758" t="str">
        <f>IF(C231="x","x",IF(C231="","",IF(OR(W231="NP",W231="DNF"),IF(W231="NP",MAX(W$12:W$309)+COUNTIF((W$12:W$309),MAX(W$12:W$309)),MAX(W$12:W$309)+COUNTIF((W$12:W$309),MAX(W$12:W$309))+COUNTIF((W$12:W$309),"NP")),W231)))</f>
        <v/>
      </c>
      <c r="W231" s="718" t="str">
        <f t="shared" si="10"/>
        <v/>
      </c>
      <c r="X231" s="718" t="str">
        <f>IF(A231="x","x",IF(C231="","",IF(OR(AND(U231="NP",U232="NP"),AND(U231="DNF",U232="DNF")),U231,IF(AND(U231="NP",U232="DNF"),U231,IF(AND(U231="DNF",U232="NP"),U232,MIN(U231,U232))))))</f>
        <v/>
      </c>
    </row>
    <row r="232" spans="1:24" ht="19.899999999999999" customHeight="1" thickBot="1" x14ac:dyDescent="0.25">
      <c r="A232" s="744"/>
      <c r="B232" s="784"/>
      <c r="C232" s="786"/>
      <c r="D232" s="80" t="s">
        <v>53</v>
      </c>
      <c r="E232" s="84"/>
      <c r="F232" s="85"/>
      <c r="G232" s="177"/>
      <c r="H232" s="180" t="str">
        <f>IF($C231="","",IF(OR($E232="DNF",$F232="DNF",$G232="DNF"),"DNF",IF(OR($E232="NP",$F232="NP",$G232="NP"),"NP",IF(ISERROR(MEDIAN($E232:$G232)),"DNF",IF(COUNT($E232:$G232)&lt;3,MAX($E232:$G232),MEDIAN($E232:$G232))))))</f>
        <v/>
      </c>
      <c r="I232" s="91"/>
      <c r="J232" s="92"/>
      <c r="K232" s="92"/>
      <c r="L232" s="92"/>
      <c r="M232" s="92"/>
      <c r="N232" s="92"/>
      <c r="O232" s="92"/>
      <c r="P232" s="92"/>
      <c r="Q232" s="92"/>
      <c r="R232" s="92"/>
      <c r="S232" s="92"/>
      <c r="T232" s="93"/>
      <c r="U232" s="108" t="str">
        <f t="shared" si="9"/>
        <v/>
      </c>
      <c r="V232" s="759"/>
      <c r="W232" s="718"/>
      <c r="X232" s="718"/>
    </row>
    <row r="233" spans="1:24" ht="19.899999999999999" customHeight="1" x14ac:dyDescent="0.2">
      <c r="A233" s="744" t="str">
        <f>IF('Start - jaro'!M28="","","x")</f>
        <v/>
      </c>
      <c r="B233" s="787">
        <v>73</v>
      </c>
      <c r="C233" s="756" t="str">
        <f>IF('Start - jaro'!K28="","",'Start - jaro'!K28)</f>
        <v/>
      </c>
      <c r="D233" s="79" t="s">
        <v>52</v>
      </c>
      <c r="E233" s="82"/>
      <c r="F233" s="83"/>
      <c r="G233" s="173"/>
      <c r="H233" s="179" t="str">
        <f>IF($C233="","",IF(OR($E233="DNF",$F233="DNF",$G233="DNF"),"DNF",IF(OR($E233="NP",$F233="NP",$G233="NP"),"NP",IF(ISERROR(MEDIAN($E233:$G233)),"DNF",IF(COUNT($E233:$G233)&lt;3,MAX($E233:$G233),MEDIAN($E233:$G233))))))</f>
        <v/>
      </c>
      <c r="I233" s="88"/>
      <c r="J233" s="89"/>
      <c r="K233" s="89"/>
      <c r="L233" s="89"/>
      <c r="M233" s="89"/>
      <c r="N233" s="89"/>
      <c r="O233" s="89"/>
      <c r="P233" s="89"/>
      <c r="Q233" s="89"/>
      <c r="R233" s="89"/>
      <c r="S233" s="89"/>
      <c r="T233" s="90"/>
      <c r="U233" s="107" t="str">
        <f t="shared" si="9"/>
        <v/>
      </c>
      <c r="V233" s="758" t="str">
        <f>IF(C233="x","x",IF(C233="","",IF(OR(W233="NP",W233="DNF"),IF(W233="NP",MAX(W$12:W$309)+COUNTIF((W$12:W$309),MAX(W$12:W$309)),MAX(W$12:W$309)+COUNTIF((W$12:W$309),MAX(W$12:W$309))+COUNTIF((W$12:W$309),"NP")),W233)))</f>
        <v/>
      </c>
      <c r="W233" s="718" t="str">
        <f t="shared" si="10"/>
        <v/>
      </c>
      <c r="X233" s="718" t="str">
        <f>IF(A233="x","x",IF(C233="","",IF(OR(AND(U233="NP",U234="NP"),AND(U233="DNF",U234="DNF")),U233,IF(AND(U233="NP",U234="DNF"),U233,IF(AND(U233="DNF",U234="NP"),U234,MIN(U233,U234))))))</f>
        <v/>
      </c>
    </row>
    <row r="234" spans="1:24" ht="19.899999999999999" customHeight="1" thickBot="1" x14ac:dyDescent="0.25">
      <c r="A234" s="744"/>
      <c r="B234" s="784"/>
      <c r="C234" s="757"/>
      <c r="D234" s="80" t="s">
        <v>53</v>
      </c>
      <c r="E234" s="84"/>
      <c r="F234" s="85"/>
      <c r="G234" s="177"/>
      <c r="H234" s="180" t="str">
        <f>IF($C233="","",IF(OR($E234="DNF",$F234="DNF",$G234="DNF"),"DNF",IF(OR($E234="NP",$F234="NP",$G234="NP"),"NP",IF(ISERROR(MEDIAN($E234:$G234)),"DNF",IF(COUNT($E234:$G234)&lt;3,MAX($E234:$G234),MEDIAN($E234:$G234))))))</f>
        <v/>
      </c>
      <c r="I234" s="91"/>
      <c r="J234" s="92"/>
      <c r="K234" s="92"/>
      <c r="L234" s="92"/>
      <c r="M234" s="92"/>
      <c r="N234" s="92"/>
      <c r="O234" s="92"/>
      <c r="P234" s="92"/>
      <c r="Q234" s="92"/>
      <c r="R234" s="92"/>
      <c r="S234" s="92"/>
      <c r="T234" s="93"/>
      <c r="U234" s="108" t="str">
        <f t="shared" si="9"/>
        <v/>
      </c>
      <c r="V234" s="759"/>
      <c r="W234" s="718"/>
      <c r="X234" s="718"/>
    </row>
    <row r="235" spans="1:24" ht="19.899999999999999" customHeight="1" x14ac:dyDescent="0.2">
      <c r="A235" s="744" t="str">
        <f>IF('Start - jaro'!M29="","","x")</f>
        <v/>
      </c>
      <c r="B235" s="787">
        <v>74</v>
      </c>
      <c r="C235" s="788" t="str">
        <f>IF('Start - jaro'!K29="","",'Start - jaro'!K29)</f>
        <v/>
      </c>
      <c r="D235" s="79" t="s">
        <v>52</v>
      </c>
      <c r="E235" s="82"/>
      <c r="F235" s="83"/>
      <c r="G235" s="173"/>
      <c r="H235" s="179" t="str">
        <f>IF($C235="","",IF(OR($E235="DNF",$F235="DNF",$G235="DNF"),"DNF",IF(OR($E235="NP",$F235="NP",$G235="NP"),"NP",IF(ISERROR(MEDIAN($E235:$G235)),"DNF",IF(COUNT($E235:$G235)&lt;3,MAX($E235:$G235),MEDIAN($E235:$G235))))))</f>
        <v/>
      </c>
      <c r="I235" s="88"/>
      <c r="J235" s="89"/>
      <c r="K235" s="89"/>
      <c r="L235" s="89"/>
      <c r="M235" s="89"/>
      <c r="N235" s="89"/>
      <c r="O235" s="89"/>
      <c r="P235" s="89"/>
      <c r="Q235" s="89"/>
      <c r="R235" s="89"/>
      <c r="S235" s="89"/>
      <c r="T235" s="90"/>
      <c r="U235" s="107" t="str">
        <f t="shared" si="9"/>
        <v/>
      </c>
      <c r="V235" s="758" t="str">
        <f>IF(C235="x","x",IF(C235="","",IF(OR(W235="NP",W235="DNF"),IF(W235="NP",MAX(W$12:W$309)+COUNTIF((W$12:W$309),MAX(W$12:W$309)),MAX(W$12:W$309)+COUNTIF((W$12:W$309),MAX(W$12:W$309))+COUNTIF((W$12:W$309),"NP")),W235)))</f>
        <v/>
      </c>
      <c r="W235" s="718" t="str">
        <f t="shared" si="10"/>
        <v/>
      </c>
      <c r="X235" s="718" t="str">
        <f>IF(A235="x","x",IF(C235="","",IF(OR(AND(U235="NP",U236="NP"),AND(U235="DNF",U236="DNF")),U235,IF(AND(U235="NP",U236="DNF"),U235,IF(AND(U235="DNF",U236="NP"),U236,MIN(U235,U236))))))</f>
        <v/>
      </c>
    </row>
    <row r="236" spans="1:24" ht="19.899999999999999" customHeight="1" thickBot="1" x14ac:dyDescent="0.25">
      <c r="A236" s="744"/>
      <c r="B236" s="784"/>
      <c r="C236" s="786"/>
      <c r="D236" s="80" t="s">
        <v>53</v>
      </c>
      <c r="E236" s="84"/>
      <c r="F236" s="85"/>
      <c r="G236" s="177"/>
      <c r="H236" s="180" t="str">
        <f>IF($C235="","",IF(OR($E236="DNF",$F236="DNF",$G236="DNF"),"DNF",IF(OR($E236="NP",$F236="NP",$G236="NP"),"NP",IF(ISERROR(MEDIAN($E236:$G236)),"DNF",IF(COUNT($E236:$G236)&lt;3,MAX($E236:$G236),MEDIAN($E236:$G236))))))</f>
        <v/>
      </c>
      <c r="I236" s="91"/>
      <c r="J236" s="92"/>
      <c r="K236" s="92"/>
      <c r="L236" s="92"/>
      <c r="M236" s="92"/>
      <c r="N236" s="92"/>
      <c r="O236" s="92"/>
      <c r="P236" s="92"/>
      <c r="Q236" s="92"/>
      <c r="R236" s="92"/>
      <c r="S236" s="92"/>
      <c r="T236" s="93"/>
      <c r="U236" s="108" t="str">
        <f t="shared" si="9"/>
        <v/>
      </c>
      <c r="V236" s="759"/>
      <c r="W236" s="718"/>
      <c r="X236" s="718"/>
    </row>
    <row r="237" spans="1:24" ht="19.899999999999999" customHeight="1" x14ac:dyDescent="0.2">
      <c r="A237" s="744" t="str">
        <f>IF('Start - jaro'!M30="","","x")</f>
        <v/>
      </c>
      <c r="B237" s="787">
        <v>75</v>
      </c>
      <c r="C237" s="756" t="str">
        <f>IF('Start - jaro'!K30="","",'Start - jaro'!K30)</f>
        <v/>
      </c>
      <c r="D237" s="79" t="s">
        <v>52</v>
      </c>
      <c r="E237" s="82"/>
      <c r="F237" s="83"/>
      <c r="G237" s="173"/>
      <c r="H237" s="179" t="str">
        <f>IF($C237="","",IF(OR($E237="DNF",$F237="DNF",$G237="DNF"),"DNF",IF(OR($E237="NP",$F237="NP",$G237="NP"),"NP",IF(ISERROR(MEDIAN($E237:$G237)),"DNF",IF(COUNT($E237:$G237)&lt;3,MAX($E237:$G237),MEDIAN($E237:$G237))))))</f>
        <v/>
      </c>
      <c r="I237" s="88"/>
      <c r="J237" s="89"/>
      <c r="K237" s="89"/>
      <c r="L237" s="89"/>
      <c r="M237" s="89"/>
      <c r="N237" s="89"/>
      <c r="O237" s="89"/>
      <c r="P237" s="89"/>
      <c r="Q237" s="89"/>
      <c r="R237" s="89"/>
      <c r="S237" s="89"/>
      <c r="T237" s="90"/>
      <c r="U237" s="107" t="str">
        <f t="shared" si="9"/>
        <v/>
      </c>
      <c r="V237" s="758" t="str">
        <f>IF(C237="x","x",IF(C237="","",IF(OR(W237="NP",W237="DNF"),IF(W237="NP",MAX(W$12:W$309)+COUNTIF((W$12:W$309),MAX(W$12:W$309)),MAX(W$12:W$309)+COUNTIF((W$12:W$309),MAX(W$12:W$309))+COUNTIF((W$12:W$309),"NP")),W237)))</f>
        <v/>
      </c>
      <c r="W237" s="718" t="str">
        <f t="shared" si="10"/>
        <v/>
      </c>
      <c r="X237" s="718" t="str">
        <f>IF(A237="x","x",IF(C237="","",IF(OR(AND(U237="NP",U238="NP"),AND(U237="DNF",U238="DNF")),U237,IF(AND(U237="NP",U238="DNF"),U237,IF(AND(U237="DNF",U238="NP"),U238,MIN(U237,U238))))))</f>
        <v/>
      </c>
    </row>
    <row r="238" spans="1:24" ht="19.899999999999999" customHeight="1" thickBot="1" x14ac:dyDescent="0.25">
      <c r="A238" s="744"/>
      <c r="B238" s="784"/>
      <c r="C238" s="757"/>
      <c r="D238" s="80" t="s">
        <v>53</v>
      </c>
      <c r="E238" s="84"/>
      <c r="F238" s="85"/>
      <c r="G238" s="177"/>
      <c r="H238" s="180" t="str">
        <f>IF($C237="","",IF(OR($E238="DNF",$F238="DNF",$G238="DNF"),"DNF",IF(OR($E238="NP",$F238="NP",$G238="NP"),"NP",IF(ISERROR(MEDIAN($E238:$G238)),"DNF",IF(COUNT($E238:$G238)&lt;3,MAX($E238:$G238),MEDIAN($E238:$G238))))))</f>
        <v/>
      </c>
      <c r="I238" s="91"/>
      <c r="J238" s="92"/>
      <c r="K238" s="92"/>
      <c r="L238" s="92"/>
      <c r="M238" s="92"/>
      <c r="N238" s="92"/>
      <c r="O238" s="92"/>
      <c r="P238" s="92"/>
      <c r="Q238" s="92"/>
      <c r="R238" s="92"/>
      <c r="S238" s="92"/>
      <c r="T238" s="93"/>
      <c r="U238" s="108" t="str">
        <f t="shared" si="9"/>
        <v/>
      </c>
      <c r="V238" s="759"/>
      <c r="W238" s="718"/>
      <c r="X238" s="718"/>
    </row>
    <row r="239" spans="1:24" ht="19.899999999999999" customHeight="1" x14ac:dyDescent="0.2">
      <c r="A239" s="744" t="str">
        <f>IF('Start - jaro'!Q6="","","x")</f>
        <v/>
      </c>
      <c r="B239" s="787">
        <v>76</v>
      </c>
      <c r="C239" s="788" t="str">
        <f>IF('Start - jaro'!O6="","",'Start - jaro'!O6)</f>
        <v/>
      </c>
      <c r="D239" s="79" t="s">
        <v>52</v>
      </c>
      <c r="E239" s="82"/>
      <c r="F239" s="83"/>
      <c r="G239" s="173"/>
      <c r="H239" s="179" t="str">
        <f>IF($C239="","",IF(OR($E239="DNF",$F239="DNF",$G239="DNF"),"DNF",IF(OR($E239="NP",$F239="NP",$G239="NP"),"NP",IF(ISERROR(MEDIAN($E239:$G239)),"DNF",IF(COUNT($E239:$G239)&lt;3,MAX($E239:$G239),MEDIAN($E239:$G239))))))</f>
        <v/>
      </c>
      <c r="I239" s="88"/>
      <c r="J239" s="89"/>
      <c r="K239" s="89"/>
      <c r="L239" s="89"/>
      <c r="M239" s="89"/>
      <c r="N239" s="89"/>
      <c r="O239" s="89"/>
      <c r="P239" s="89"/>
      <c r="Q239" s="89"/>
      <c r="R239" s="89"/>
      <c r="S239" s="89"/>
      <c r="T239" s="90"/>
      <c r="U239" s="107" t="str">
        <f t="shared" si="9"/>
        <v/>
      </c>
      <c r="V239" s="758" t="str">
        <f>IF(C239="x","x",IF(C239="","",IF(OR(W239="NP",W239="DNF"),IF(W239="NP",MAX(W$12:W$309)+COUNTIF((W$12:W$309),MAX(W$12:W$309)),MAX(W$12:W$309)+COUNTIF((W$12:W$309),MAX(W$12:W$309))+COUNTIF((W$12:W$309),"NP")),W239)))</f>
        <v/>
      </c>
      <c r="W239" s="718" t="str">
        <f t="shared" si="10"/>
        <v/>
      </c>
      <c r="X239" s="718" t="str">
        <f>IF(A239="x","x",IF(C239="","",IF(OR(AND(U239="NP",U240="NP"),AND(U239="DNF",U240="DNF")),U239,IF(AND(U239="NP",U240="DNF"),U239,IF(AND(U239="DNF",U240="NP"),U240,MIN(U239,U240))))))</f>
        <v/>
      </c>
    </row>
    <row r="240" spans="1:24" ht="19.899999999999999" customHeight="1" thickBot="1" x14ac:dyDescent="0.25">
      <c r="A240" s="744"/>
      <c r="B240" s="784"/>
      <c r="C240" s="786"/>
      <c r="D240" s="80" t="s">
        <v>53</v>
      </c>
      <c r="E240" s="84"/>
      <c r="F240" s="85"/>
      <c r="G240" s="177"/>
      <c r="H240" s="180" t="str">
        <f>IF($C239="","",IF(OR($E240="DNF",$F240="DNF",$G240="DNF"),"DNF",IF(OR($E240="NP",$F240="NP",$G240="NP"),"NP",IF(ISERROR(MEDIAN($E240:$G240)),"DNF",IF(COUNT($E240:$G240)&lt;3,MAX($E240:$G240),MEDIAN($E240:$G240))))))</f>
        <v/>
      </c>
      <c r="I240" s="91"/>
      <c r="J240" s="92"/>
      <c r="K240" s="92"/>
      <c r="L240" s="92"/>
      <c r="M240" s="92"/>
      <c r="N240" s="92"/>
      <c r="O240" s="92"/>
      <c r="P240" s="92"/>
      <c r="Q240" s="92"/>
      <c r="R240" s="92"/>
      <c r="S240" s="92"/>
      <c r="T240" s="93"/>
      <c r="U240" s="108" t="str">
        <f t="shared" si="9"/>
        <v/>
      </c>
      <c r="V240" s="759"/>
      <c r="W240" s="718"/>
      <c r="X240" s="718"/>
    </row>
    <row r="241" spans="1:24" ht="19.899999999999999" customHeight="1" x14ac:dyDescent="0.2">
      <c r="A241" s="744" t="str">
        <f>IF('Start - jaro'!Q7="","","x")</f>
        <v/>
      </c>
      <c r="B241" s="787">
        <v>77</v>
      </c>
      <c r="C241" s="756" t="str">
        <f>IF('Start - jaro'!O7="","",'Start - jaro'!O7)</f>
        <v/>
      </c>
      <c r="D241" s="79" t="s">
        <v>52</v>
      </c>
      <c r="E241" s="82"/>
      <c r="F241" s="83"/>
      <c r="G241" s="173"/>
      <c r="H241" s="179" t="str">
        <f>IF($C241="","",IF(OR($E241="DNF",$F241="DNF",$G241="DNF"),"DNF",IF(OR($E241="NP",$F241="NP",$G241="NP"),"NP",IF(ISERROR(MEDIAN($E241:$G241)),"DNF",IF(COUNT($E241:$G241)&lt;3,MAX($E241:$G241),MEDIAN($E241:$G241))))))</f>
        <v/>
      </c>
      <c r="I241" s="88"/>
      <c r="J241" s="89"/>
      <c r="K241" s="89"/>
      <c r="L241" s="89"/>
      <c r="M241" s="89"/>
      <c r="N241" s="89"/>
      <c r="O241" s="89"/>
      <c r="P241" s="89"/>
      <c r="Q241" s="89"/>
      <c r="R241" s="89"/>
      <c r="S241" s="89"/>
      <c r="T241" s="90"/>
      <c r="U241" s="107" t="str">
        <f t="shared" si="9"/>
        <v/>
      </c>
      <c r="V241" s="758" t="str">
        <f>IF(C241="x","x",IF(C241="","",IF(OR(W241="NP",W241="DNF"),IF(W241="NP",MAX(W$12:W$309)+COUNTIF((W$12:W$309),MAX(W$12:W$309)),MAX(W$12:W$309)+COUNTIF((W$12:W$309),MAX(W$12:W$309))+COUNTIF((W$12:W$309),"NP")),W241)))</f>
        <v/>
      </c>
      <c r="W241" s="718" t="str">
        <f t="shared" si="10"/>
        <v/>
      </c>
      <c r="X241" s="718" t="str">
        <f>IF(A241="x","x",IF(C241="","",IF(OR(AND(U241="NP",U242="NP"),AND(U241="DNF",U242="DNF")),U241,IF(AND(U241="NP",U242="DNF"),U241,IF(AND(U241="DNF",U242="NP"),U242,MIN(U241,U242))))))</f>
        <v/>
      </c>
    </row>
    <row r="242" spans="1:24" ht="19.899999999999999" customHeight="1" thickBot="1" x14ac:dyDescent="0.25">
      <c r="A242" s="744"/>
      <c r="B242" s="784"/>
      <c r="C242" s="757"/>
      <c r="D242" s="80" t="s">
        <v>53</v>
      </c>
      <c r="E242" s="84"/>
      <c r="F242" s="85"/>
      <c r="G242" s="177"/>
      <c r="H242" s="180" t="str">
        <f>IF($C241="","",IF(OR($E242="DNF",$F242="DNF",$G242="DNF"),"DNF",IF(OR($E242="NP",$F242="NP",$G242="NP"),"NP",IF(ISERROR(MEDIAN($E242:$G242)),"DNF",IF(COUNT($E242:$G242)&lt;3,MAX($E242:$G242),MEDIAN($E242:$G242))))))</f>
        <v/>
      </c>
      <c r="I242" s="91"/>
      <c r="J242" s="92"/>
      <c r="K242" s="92"/>
      <c r="L242" s="92"/>
      <c r="M242" s="92"/>
      <c r="N242" s="92"/>
      <c r="O242" s="92"/>
      <c r="P242" s="92"/>
      <c r="Q242" s="92"/>
      <c r="R242" s="92"/>
      <c r="S242" s="92"/>
      <c r="T242" s="93"/>
      <c r="U242" s="108" t="str">
        <f t="shared" si="9"/>
        <v/>
      </c>
      <c r="V242" s="759"/>
      <c r="W242" s="718"/>
      <c r="X242" s="718"/>
    </row>
    <row r="243" spans="1:24" ht="19.899999999999999" customHeight="1" x14ac:dyDescent="0.2">
      <c r="A243" s="744" t="str">
        <f>IF('Start - jaro'!Q8="","","x")</f>
        <v/>
      </c>
      <c r="B243" s="787">
        <v>78</v>
      </c>
      <c r="C243" s="788" t="str">
        <f>IF('Start - jaro'!O8="","",'Start - jaro'!O8)</f>
        <v/>
      </c>
      <c r="D243" s="79" t="s">
        <v>52</v>
      </c>
      <c r="E243" s="82"/>
      <c r="F243" s="83"/>
      <c r="G243" s="173"/>
      <c r="H243" s="179" t="str">
        <f>IF($C243="","",IF(OR($E243="DNF",$F243="DNF",$G243="DNF"),"DNF",IF(OR($E243="NP",$F243="NP",$G243="NP"),"NP",IF(ISERROR(MEDIAN($E243:$G243)),"DNF",IF(COUNT($E243:$G243)&lt;3,MAX($E243:$G243),MEDIAN($E243:$G243))))))</f>
        <v/>
      </c>
      <c r="I243" s="88"/>
      <c r="J243" s="89"/>
      <c r="K243" s="89"/>
      <c r="L243" s="89"/>
      <c r="M243" s="89"/>
      <c r="N243" s="89"/>
      <c r="O243" s="89"/>
      <c r="P243" s="89"/>
      <c r="Q243" s="89"/>
      <c r="R243" s="89"/>
      <c r="S243" s="89"/>
      <c r="T243" s="90"/>
      <c r="U243" s="107" t="str">
        <f t="shared" si="9"/>
        <v/>
      </c>
      <c r="V243" s="758" t="str">
        <f>IF(C243="x","x",IF(C243="","",IF(OR(W243="NP",W243="DNF"),IF(W243="NP",MAX(W$12:W$309)+COUNTIF((W$12:W$309),MAX(W$12:W$309)),MAX(W$12:W$309)+COUNTIF((W$12:W$309),MAX(W$12:W$309))+COUNTIF((W$12:W$309),"NP")),W243)))</f>
        <v/>
      </c>
      <c r="W243" s="718" t="str">
        <f t="shared" si="10"/>
        <v/>
      </c>
      <c r="X243" s="718" t="str">
        <f>IF(A243="x","x",IF(C243="","",IF(OR(AND(U243="NP",U244="NP"),AND(U243="DNF",U244="DNF")),U243,IF(AND(U243="NP",U244="DNF"),U243,IF(AND(U243="DNF",U244="NP"),U244,MIN(U243,U244))))))</f>
        <v/>
      </c>
    </row>
    <row r="244" spans="1:24" ht="19.899999999999999" customHeight="1" thickBot="1" x14ac:dyDescent="0.25">
      <c r="A244" s="744"/>
      <c r="B244" s="784"/>
      <c r="C244" s="786"/>
      <c r="D244" s="80" t="s">
        <v>53</v>
      </c>
      <c r="E244" s="84"/>
      <c r="F244" s="85"/>
      <c r="G244" s="177"/>
      <c r="H244" s="180" t="str">
        <f>IF($C243="","",IF(OR($E244="DNF",$F244="DNF",$G244="DNF"),"DNF",IF(OR($E244="NP",$F244="NP",$G244="NP"),"NP",IF(ISERROR(MEDIAN($E244:$G244)),"DNF",IF(COUNT($E244:$G244)&lt;3,MAX($E244:$G244),MEDIAN($E244:$G244))))))</f>
        <v/>
      </c>
      <c r="I244" s="91"/>
      <c r="J244" s="92"/>
      <c r="K244" s="92"/>
      <c r="L244" s="92"/>
      <c r="M244" s="92"/>
      <c r="N244" s="92"/>
      <c r="O244" s="92"/>
      <c r="P244" s="92"/>
      <c r="Q244" s="92"/>
      <c r="R244" s="92"/>
      <c r="S244" s="92"/>
      <c r="T244" s="93"/>
      <c r="U244" s="108" t="str">
        <f t="shared" si="9"/>
        <v/>
      </c>
      <c r="V244" s="759"/>
      <c r="W244" s="718"/>
      <c r="X244" s="718"/>
    </row>
    <row r="245" spans="1:24" ht="19.899999999999999" customHeight="1" x14ac:dyDescent="0.2">
      <c r="A245" s="744" t="str">
        <f>IF('Start - jaro'!Q9="","","x")</f>
        <v/>
      </c>
      <c r="B245" s="787">
        <v>79</v>
      </c>
      <c r="C245" s="756" t="str">
        <f>IF('Start - jaro'!O9="","",'Start - jaro'!O9)</f>
        <v/>
      </c>
      <c r="D245" s="79" t="s">
        <v>52</v>
      </c>
      <c r="E245" s="82"/>
      <c r="F245" s="83"/>
      <c r="G245" s="173"/>
      <c r="H245" s="179" t="str">
        <f>IF($C245="","",IF(OR($E245="DNF",$F245="DNF",$G245="DNF"),"DNF",IF(OR($E245="NP",$F245="NP",$G245="NP"),"NP",IF(ISERROR(MEDIAN($E245:$G245)),"DNF",IF(COUNT($E245:$G245)&lt;3,MAX($E245:$G245),MEDIAN($E245:$G245))))))</f>
        <v/>
      </c>
      <c r="I245" s="88"/>
      <c r="J245" s="89"/>
      <c r="K245" s="89"/>
      <c r="L245" s="89"/>
      <c r="M245" s="89"/>
      <c r="N245" s="89"/>
      <c r="O245" s="89"/>
      <c r="P245" s="89"/>
      <c r="Q245" s="89"/>
      <c r="R245" s="89"/>
      <c r="S245" s="89"/>
      <c r="T245" s="90"/>
      <c r="U245" s="107" t="str">
        <f t="shared" si="9"/>
        <v/>
      </c>
      <c r="V245" s="758" t="str">
        <f>IF(C245="x","x",IF(C245="","",IF(OR(W245="NP",W245="DNF"),IF(W245="NP",MAX(W$12:W$309)+COUNTIF((W$12:W$309),MAX(W$12:W$309)),MAX(W$12:W$309)+COUNTIF((W$12:W$309),MAX(W$12:W$309))+COUNTIF((W$12:W$309),"NP")),W245)))</f>
        <v/>
      </c>
      <c r="W245" s="718" t="str">
        <f t="shared" si="10"/>
        <v/>
      </c>
      <c r="X245" s="718" t="str">
        <f>IF(A245="x","x",IF(C245="","",IF(OR(AND(U245="NP",U246="NP"),AND(U245="DNF",U246="DNF")),U245,IF(AND(U245="NP",U246="DNF"),U245,IF(AND(U245="DNF",U246="NP"),U246,MIN(U245,U246))))))</f>
        <v/>
      </c>
    </row>
    <row r="246" spans="1:24" ht="19.899999999999999" customHeight="1" thickBot="1" x14ac:dyDescent="0.25">
      <c r="A246" s="744"/>
      <c r="B246" s="784"/>
      <c r="C246" s="757"/>
      <c r="D246" s="80" t="s">
        <v>53</v>
      </c>
      <c r="E246" s="84"/>
      <c r="F246" s="85"/>
      <c r="G246" s="177"/>
      <c r="H246" s="180" t="str">
        <f>IF($C245="","",IF(OR($E246="DNF",$F246="DNF",$G246="DNF"),"DNF",IF(OR($E246="NP",$F246="NP",$G246="NP"),"NP",IF(ISERROR(MEDIAN($E246:$G246)),"DNF",IF(COUNT($E246:$G246)&lt;3,MAX($E246:$G246),MEDIAN($E246:$G246))))))</f>
        <v/>
      </c>
      <c r="I246" s="91"/>
      <c r="J246" s="92"/>
      <c r="K246" s="92"/>
      <c r="L246" s="92"/>
      <c r="M246" s="92"/>
      <c r="N246" s="92"/>
      <c r="O246" s="92"/>
      <c r="P246" s="92"/>
      <c r="Q246" s="92"/>
      <c r="R246" s="92"/>
      <c r="S246" s="92"/>
      <c r="T246" s="93"/>
      <c r="U246" s="108" t="str">
        <f t="shared" si="9"/>
        <v/>
      </c>
      <c r="V246" s="759"/>
      <c r="W246" s="718"/>
      <c r="X246" s="718"/>
    </row>
    <row r="247" spans="1:24" ht="19.899999999999999" customHeight="1" x14ac:dyDescent="0.2">
      <c r="A247" s="744" t="str">
        <f>IF('Start - jaro'!Q10="","","x")</f>
        <v/>
      </c>
      <c r="B247" s="783">
        <v>80</v>
      </c>
      <c r="C247" s="788" t="str">
        <f>IF('Start - jaro'!O10="","",'Start - jaro'!O10)</f>
        <v/>
      </c>
      <c r="D247" s="81" t="s">
        <v>52</v>
      </c>
      <c r="E247" s="86"/>
      <c r="F247" s="87"/>
      <c r="G247" s="178"/>
      <c r="H247" s="179" t="str">
        <f>IF($C247="","",IF(OR($E247="DNF",$F247="DNF",$G247="DNF"),"DNF",IF(OR($E247="NP",$F247="NP",$G247="NP"),"NP",IF(ISERROR(MEDIAN($E247:$G247)),"DNF",IF(COUNT($E247:$G247)&lt;3,MAX($E247:$G247),MEDIAN($E247:$G247))))))</f>
        <v/>
      </c>
      <c r="I247" s="94"/>
      <c r="J247" s="95"/>
      <c r="K247" s="95"/>
      <c r="L247" s="95"/>
      <c r="M247" s="95"/>
      <c r="N247" s="95"/>
      <c r="O247" s="95"/>
      <c r="P247" s="95"/>
      <c r="Q247" s="95"/>
      <c r="R247" s="95"/>
      <c r="S247" s="95"/>
      <c r="T247" s="96"/>
      <c r="U247" s="107" t="str">
        <f t="shared" si="9"/>
        <v/>
      </c>
      <c r="V247" s="758" t="str">
        <f>IF(C247="x","x",IF(C247="","",IF(OR(W247="NP",W247="DNF"),IF(W247="NP",MAX(W$12:W$309)+COUNTIF((W$12:W$309),MAX(W$12:W$309)),MAX(W$12:W$309)+COUNTIF((W$12:W$309),MAX(W$12:W$309))+COUNTIF((W$12:W$309),"NP")),W247)))</f>
        <v/>
      </c>
      <c r="W247" s="718" t="str">
        <f t="shared" si="10"/>
        <v/>
      </c>
      <c r="X247" s="718" t="str">
        <f>IF(A247="x","x",IF(C247="","",IF(OR(AND(U247="NP",U248="NP"),AND(U247="DNF",U248="DNF")),U247,IF(AND(U247="NP",U248="DNF"),U247,IF(AND(U247="DNF",U248="NP"),U248,MIN(U247,U248))))))</f>
        <v/>
      </c>
    </row>
    <row r="248" spans="1:24" ht="19.899999999999999" customHeight="1" thickBot="1" x14ac:dyDescent="0.25">
      <c r="A248" s="744"/>
      <c r="B248" s="784"/>
      <c r="C248" s="786"/>
      <c r="D248" s="80" t="s">
        <v>53</v>
      </c>
      <c r="E248" s="84"/>
      <c r="F248" s="85"/>
      <c r="G248" s="177"/>
      <c r="H248" s="180" t="str">
        <f>IF($C247="","",IF(OR($E248="DNF",$F248="DNF",$G248="DNF"),"DNF",IF(OR($E248="NP",$F248="NP",$G248="NP"),"NP",IF(ISERROR(MEDIAN($E248:$G248)),"DNF",IF(COUNT($E248:$G248)&lt;3,MAX($E248:$G248),MEDIAN($E248:$G248))))))</f>
        <v/>
      </c>
      <c r="I248" s="91"/>
      <c r="J248" s="92"/>
      <c r="K248" s="92"/>
      <c r="L248" s="92"/>
      <c r="M248" s="92"/>
      <c r="N248" s="92"/>
      <c r="O248" s="92"/>
      <c r="P248" s="92"/>
      <c r="Q248" s="92"/>
      <c r="R248" s="92"/>
      <c r="S248" s="92"/>
      <c r="T248" s="93"/>
      <c r="U248" s="108" t="str">
        <f t="shared" si="9"/>
        <v/>
      </c>
      <c r="V248" s="759"/>
      <c r="W248" s="718"/>
      <c r="X248" s="718"/>
    </row>
    <row r="249" spans="1:24" ht="15" customHeight="1" x14ac:dyDescent="0.2">
      <c r="B249" s="745" t="s">
        <v>32</v>
      </c>
      <c r="C249" s="746"/>
      <c r="D249" s="746"/>
      <c r="E249" s="746"/>
      <c r="F249" s="746"/>
      <c r="G249" s="746"/>
      <c r="H249" s="746"/>
      <c r="I249" s="746"/>
      <c r="J249" s="746"/>
      <c r="K249" s="746"/>
      <c r="L249" s="746"/>
      <c r="M249" s="746"/>
      <c r="N249" s="746"/>
      <c r="O249" s="746"/>
      <c r="P249" s="749"/>
      <c r="Q249" s="749"/>
      <c r="R249" s="749"/>
      <c r="S249" s="749"/>
      <c r="T249" s="749"/>
      <c r="U249" s="749"/>
      <c r="V249" s="750"/>
    </row>
    <row r="250" spans="1:24" ht="15" customHeight="1" x14ac:dyDescent="0.2">
      <c r="B250" s="747"/>
      <c r="C250" s="748"/>
      <c r="D250" s="748"/>
      <c r="E250" s="748"/>
      <c r="F250" s="748"/>
      <c r="G250" s="748"/>
      <c r="H250" s="748"/>
      <c r="I250" s="748"/>
      <c r="J250" s="748"/>
      <c r="K250" s="748"/>
      <c r="L250" s="748"/>
      <c r="M250" s="748"/>
      <c r="N250" s="748"/>
      <c r="O250" s="748"/>
      <c r="P250" s="751"/>
      <c r="Q250" s="751"/>
      <c r="R250" s="751"/>
      <c r="S250" s="751"/>
      <c r="T250" s="751"/>
      <c r="U250" s="751"/>
      <c r="V250" s="752"/>
    </row>
    <row r="251" spans="1:24" ht="15" customHeight="1" x14ac:dyDescent="0.2">
      <c r="B251" s="747"/>
      <c r="C251" s="748"/>
      <c r="D251" s="748"/>
      <c r="E251" s="748"/>
      <c r="F251" s="748"/>
      <c r="G251" s="748"/>
      <c r="H251" s="748"/>
      <c r="I251" s="748"/>
      <c r="J251" s="748"/>
      <c r="K251" s="748"/>
      <c r="L251" s="748"/>
      <c r="M251" s="748"/>
      <c r="N251" s="748"/>
      <c r="O251" s="748"/>
      <c r="P251" s="751"/>
      <c r="Q251" s="751"/>
      <c r="R251" s="751"/>
      <c r="S251" s="751"/>
      <c r="T251" s="751"/>
      <c r="U251" s="751"/>
      <c r="V251" s="752"/>
    </row>
    <row r="252" spans="1:24" ht="19.899999999999999" customHeight="1" thickBot="1" x14ac:dyDescent="0.25">
      <c r="B252" s="753" t="s">
        <v>96</v>
      </c>
      <c r="C252" s="754"/>
      <c r="D252" s="754"/>
      <c r="E252" s="754"/>
      <c r="F252" s="754"/>
      <c r="G252" s="754"/>
      <c r="H252" s="754"/>
      <c r="I252" s="754"/>
      <c r="J252" s="754"/>
      <c r="K252" s="754"/>
      <c r="L252" s="754"/>
      <c r="M252" s="754"/>
      <c r="N252" s="754"/>
      <c r="O252" s="755"/>
      <c r="P252" s="751"/>
      <c r="Q252" s="751"/>
      <c r="R252" s="751"/>
      <c r="S252" s="751"/>
      <c r="T252" s="751"/>
      <c r="U252" s="751"/>
      <c r="V252" s="752"/>
    </row>
    <row r="253" spans="1:24" ht="15" customHeight="1" x14ac:dyDescent="0.2">
      <c r="B253" s="729" t="s">
        <v>26</v>
      </c>
      <c r="C253" s="730"/>
      <c r="D253" s="731"/>
      <c r="E253" s="735" t="s">
        <v>33</v>
      </c>
      <c r="F253" s="736"/>
      <c r="G253" s="736"/>
      <c r="H253" s="737"/>
      <c r="I253" s="741" t="s">
        <v>34</v>
      </c>
      <c r="J253" s="742"/>
      <c r="K253" s="742"/>
      <c r="L253" s="742"/>
      <c r="M253" s="742"/>
      <c r="N253" s="742"/>
      <c r="O253" s="742"/>
      <c r="P253" s="742"/>
      <c r="Q253" s="742"/>
      <c r="R253" s="742"/>
      <c r="S253" s="742"/>
      <c r="T253" s="743"/>
      <c r="U253" s="773" t="s">
        <v>35</v>
      </c>
      <c r="V253" s="774"/>
    </row>
    <row r="254" spans="1:24" ht="15" customHeight="1" x14ac:dyDescent="0.2">
      <c r="B254" s="732"/>
      <c r="C254" s="733"/>
      <c r="D254" s="734"/>
      <c r="E254" s="738"/>
      <c r="F254" s="739"/>
      <c r="G254" s="739"/>
      <c r="H254" s="740"/>
      <c r="I254" s="775" t="s">
        <v>36</v>
      </c>
      <c r="J254" s="721" t="s">
        <v>37</v>
      </c>
      <c r="K254" s="721" t="s">
        <v>38</v>
      </c>
      <c r="L254" s="721" t="s">
        <v>151</v>
      </c>
      <c r="M254" s="721" t="s">
        <v>153</v>
      </c>
      <c r="N254" s="721" t="s">
        <v>152</v>
      </c>
      <c r="O254" s="721" t="s">
        <v>39</v>
      </c>
      <c r="P254" s="721" t="s">
        <v>40</v>
      </c>
      <c r="Q254" s="721" t="s">
        <v>41</v>
      </c>
      <c r="R254" s="721" t="s">
        <v>42</v>
      </c>
      <c r="S254" s="721" t="s">
        <v>154</v>
      </c>
      <c r="T254" s="723" t="s">
        <v>89</v>
      </c>
      <c r="U254" s="760"/>
      <c r="V254" s="719"/>
    </row>
    <row r="255" spans="1:24" ht="15" customHeight="1" x14ac:dyDescent="0.2">
      <c r="B255" s="732"/>
      <c r="C255" s="733"/>
      <c r="D255" s="734"/>
      <c r="E255" s="738"/>
      <c r="F255" s="739"/>
      <c r="G255" s="739"/>
      <c r="H255" s="740"/>
      <c r="I255" s="775"/>
      <c r="J255" s="721"/>
      <c r="K255" s="721"/>
      <c r="L255" s="721"/>
      <c r="M255" s="721"/>
      <c r="N255" s="721"/>
      <c r="O255" s="721"/>
      <c r="P255" s="721"/>
      <c r="Q255" s="721"/>
      <c r="R255" s="721"/>
      <c r="S255" s="721"/>
      <c r="T255" s="723"/>
      <c r="U255" s="725" t="s">
        <v>43</v>
      </c>
      <c r="V255" s="727" t="s">
        <v>44</v>
      </c>
    </row>
    <row r="256" spans="1:24" ht="15" customHeight="1" x14ac:dyDescent="0.2">
      <c r="B256" s="777" t="str">
        <f>"KATEGORIE: "&amp;'Start - podzim'!$N$2</f>
        <v>KATEGORIE: STARŠÍ</v>
      </c>
      <c r="C256" s="778"/>
      <c r="D256" s="779"/>
      <c r="E256" s="725" t="s">
        <v>45</v>
      </c>
      <c r="F256" s="721" t="s">
        <v>46</v>
      </c>
      <c r="G256" s="721" t="s">
        <v>47</v>
      </c>
      <c r="H256" s="727" t="s">
        <v>48</v>
      </c>
      <c r="I256" s="775"/>
      <c r="J256" s="721"/>
      <c r="K256" s="721"/>
      <c r="L256" s="721"/>
      <c r="M256" s="721"/>
      <c r="N256" s="721"/>
      <c r="O256" s="721"/>
      <c r="P256" s="721"/>
      <c r="Q256" s="721"/>
      <c r="R256" s="721"/>
      <c r="S256" s="721"/>
      <c r="T256" s="723"/>
      <c r="U256" s="725"/>
      <c r="V256" s="727"/>
    </row>
    <row r="257" spans="1:24" ht="15" customHeight="1" x14ac:dyDescent="0.2">
      <c r="B257" s="780"/>
      <c r="C257" s="781"/>
      <c r="D257" s="782"/>
      <c r="E257" s="725"/>
      <c r="F257" s="721"/>
      <c r="G257" s="721"/>
      <c r="H257" s="727"/>
      <c r="I257" s="775"/>
      <c r="J257" s="721"/>
      <c r="K257" s="721"/>
      <c r="L257" s="721"/>
      <c r="M257" s="721"/>
      <c r="N257" s="721"/>
      <c r="O257" s="721"/>
      <c r="P257" s="721"/>
      <c r="Q257" s="721"/>
      <c r="R257" s="721"/>
      <c r="S257" s="721"/>
      <c r="T257" s="723"/>
      <c r="U257" s="725"/>
      <c r="V257" s="727"/>
    </row>
    <row r="258" spans="1:24" ht="16.899999999999999" customHeight="1" x14ac:dyDescent="0.2">
      <c r="B258" s="760" t="s">
        <v>49</v>
      </c>
      <c r="C258" s="762" t="s">
        <v>50</v>
      </c>
      <c r="D258" s="719" t="s">
        <v>51</v>
      </c>
      <c r="E258" s="725"/>
      <c r="F258" s="721"/>
      <c r="G258" s="721"/>
      <c r="H258" s="727"/>
      <c r="I258" s="775"/>
      <c r="J258" s="721"/>
      <c r="K258" s="721"/>
      <c r="L258" s="721"/>
      <c r="M258" s="721"/>
      <c r="N258" s="721"/>
      <c r="O258" s="721"/>
      <c r="P258" s="721"/>
      <c r="Q258" s="721"/>
      <c r="R258" s="721"/>
      <c r="S258" s="721"/>
      <c r="T258" s="723"/>
      <c r="U258" s="725"/>
      <c r="V258" s="727"/>
    </row>
    <row r="259" spans="1:24" ht="16.899999999999999" customHeight="1" thickBot="1" x14ac:dyDescent="0.25">
      <c r="B259" s="761"/>
      <c r="C259" s="763"/>
      <c r="D259" s="720"/>
      <c r="E259" s="726"/>
      <c r="F259" s="722"/>
      <c r="G259" s="722"/>
      <c r="H259" s="728"/>
      <c r="I259" s="776"/>
      <c r="J259" s="722"/>
      <c r="K259" s="722"/>
      <c r="L259" s="722"/>
      <c r="M259" s="722"/>
      <c r="N259" s="722"/>
      <c r="O259" s="722"/>
      <c r="P259" s="722"/>
      <c r="Q259" s="722"/>
      <c r="R259" s="722"/>
      <c r="S259" s="722"/>
      <c r="T259" s="724"/>
      <c r="U259" s="726"/>
      <c r="V259" s="728"/>
    </row>
    <row r="260" spans="1:24" ht="19.899999999999999" customHeight="1" x14ac:dyDescent="0.2">
      <c r="A260" s="744" t="str">
        <f>IF('Start - jaro'!Q11="","","x")</f>
        <v/>
      </c>
      <c r="B260" s="787">
        <v>81</v>
      </c>
      <c r="C260" s="788" t="str">
        <f>IF('Start - jaro'!O11="","",'Start - jaro'!O11)</f>
        <v/>
      </c>
      <c r="D260" s="79" t="s">
        <v>52</v>
      </c>
      <c r="E260" s="82"/>
      <c r="F260" s="83"/>
      <c r="G260" s="173"/>
      <c r="H260" s="179" t="str">
        <f>IF($C260="","",IF(OR($E260="DNF",$F260="DNF",$G260="DNF"),"DNF",IF(OR($E260="NP",$F260="NP",$G260="NP"),"NP",IF(ISERROR(MEDIAN($E260:$G260)),"DNF",IF(COUNT($E260:$G260)&lt;3,MAX($E260:$G260),MEDIAN($E260:$G260))))))</f>
        <v/>
      </c>
      <c r="I260" s="88"/>
      <c r="J260" s="89"/>
      <c r="K260" s="89"/>
      <c r="L260" s="89"/>
      <c r="M260" s="89"/>
      <c r="N260" s="89"/>
      <c r="O260" s="89"/>
      <c r="P260" s="89"/>
      <c r="Q260" s="89"/>
      <c r="R260" s="89"/>
      <c r="S260" s="89"/>
      <c r="T260" s="169"/>
      <c r="U260" s="107" t="str">
        <f t="shared" ref="U260:U279" si="11">IF(H260="","",IF(H260="NP","NP",IF(H260="DNF","DNF",SUM(I260:T260)+H260)))</f>
        <v/>
      </c>
      <c r="V260" s="758" t="str">
        <f>IF(C260="x","x",IF(C260="","",IF(OR(W260="NP",W260="DNF"),IF(W260="NP",MAX(W$12:W$309)+COUNTIF((W$12:W$309),MAX(W$12:W$309)),MAX(W$12:W$309)+COUNTIF((W$12:W$309),MAX(W$12:W$309))+COUNTIF((W$12:W$309),"NP")),W260)))</f>
        <v/>
      </c>
      <c r="W260" s="718" t="str">
        <f t="shared" ref="W260:W278" si="12">IF(A260="x","x",IF(C260="","",IF(OR(X260="NP",X260="DNF"),X260,RANK(X260,X$12:X$309,1))))</f>
        <v/>
      </c>
      <c r="X260" s="718" t="str">
        <f>IF(A260="x","x",IF(C260="","",IF(OR(AND(U260="NP",U261="NP"),AND(U260="DNF",U261="DNF")),U260,IF(AND(U260="NP",U261="DNF"),U260,IF(AND(U260="DNF",U261="NP"),U261,MIN(U260,U261))))))</f>
        <v/>
      </c>
    </row>
    <row r="261" spans="1:24" ht="19.899999999999999" customHeight="1" thickBot="1" x14ac:dyDescent="0.25">
      <c r="A261" s="744"/>
      <c r="B261" s="784"/>
      <c r="C261" s="786"/>
      <c r="D261" s="80" t="s">
        <v>53</v>
      </c>
      <c r="E261" s="84"/>
      <c r="F261" s="85"/>
      <c r="G261" s="177"/>
      <c r="H261" s="180" t="str">
        <f>IF($C260="","",IF(OR($E261="DNF",$F261="DNF",$G261="DNF"),"DNF",IF(OR($E261="NP",$F261="NP",$G261="NP"),"NP",IF(ISERROR(MEDIAN($E261:$G261)),"DNF",IF(COUNT($E261:$G261)&lt;3,MAX($E261:$G261),MEDIAN($E261:$G261))))))</f>
        <v/>
      </c>
      <c r="I261" s="91"/>
      <c r="J261" s="92"/>
      <c r="K261" s="92"/>
      <c r="L261" s="92"/>
      <c r="M261" s="92"/>
      <c r="N261" s="92"/>
      <c r="O261" s="92"/>
      <c r="P261" s="92"/>
      <c r="Q261" s="92"/>
      <c r="R261" s="92"/>
      <c r="S261" s="92"/>
      <c r="T261" s="170"/>
      <c r="U261" s="108" t="str">
        <f t="shared" si="11"/>
        <v/>
      </c>
      <c r="V261" s="759"/>
      <c r="W261" s="718"/>
      <c r="X261" s="718"/>
    </row>
    <row r="262" spans="1:24" ht="19.899999999999999" customHeight="1" x14ac:dyDescent="0.2">
      <c r="A262" s="744" t="str">
        <f>IF('Start - jaro'!Q12="","","x")</f>
        <v/>
      </c>
      <c r="B262" s="787">
        <v>82</v>
      </c>
      <c r="C262" s="788" t="str">
        <f>IF('Start - jaro'!O12="","",'Start - jaro'!O12)</f>
        <v/>
      </c>
      <c r="D262" s="79" t="s">
        <v>52</v>
      </c>
      <c r="E262" s="82"/>
      <c r="F262" s="83"/>
      <c r="G262" s="173"/>
      <c r="H262" s="179" t="str">
        <f>IF($C262="","",IF(OR($E262="DNF",$F262="DNF",$G262="DNF"),"DNF",IF(OR($E262="NP",$F262="NP",$G262="NP"),"NP",IF(ISERROR(MEDIAN($E262:$G262)),"DNF",IF(COUNT($E262:$G262)&lt;3,MAX($E262:$G262),MEDIAN($E262:$G262))))))</f>
        <v/>
      </c>
      <c r="I262" s="88"/>
      <c r="J262" s="89"/>
      <c r="K262" s="89"/>
      <c r="L262" s="89"/>
      <c r="M262" s="89"/>
      <c r="N262" s="89"/>
      <c r="O262" s="89"/>
      <c r="P262" s="89"/>
      <c r="Q262" s="89"/>
      <c r="R262" s="89"/>
      <c r="S262" s="89"/>
      <c r="T262" s="169"/>
      <c r="U262" s="107" t="str">
        <f t="shared" si="11"/>
        <v/>
      </c>
      <c r="V262" s="758" t="str">
        <f>IF(C262="x","x",IF(C262="","",IF(OR(W262="NP",W262="DNF"),IF(W262="NP",MAX(W$12:W$309)+COUNTIF((W$12:W$309),MAX(W$12:W$309)),MAX(W$12:W$309)+COUNTIF((W$12:W$309),MAX(W$12:W$309))+COUNTIF((W$12:W$309),"NP")),W262)))</f>
        <v/>
      </c>
      <c r="W262" s="718" t="str">
        <f t="shared" si="12"/>
        <v/>
      </c>
      <c r="X262" s="718" t="str">
        <f>IF(A262="x","x",IF(C262="","",IF(OR(AND(U262="NP",U263="NP"),AND(U262="DNF",U263="DNF")),U262,IF(AND(U262="NP",U263="DNF"),U262,IF(AND(U262="DNF",U263="NP"),U263,MIN(U262,U263))))))</f>
        <v/>
      </c>
    </row>
    <row r="263" spans="1:24" ht="19.899999999999999" customHeight="1" thickBot="1" x14ac:dyDescent="0.25">
      <c r="A263" s="744"/>
      <c r="B263" s="784"/>
      <c r="C263" s="786"/>
      <c r="D263" s="80" t="s">
        <v>53</v>
      </c>
      <c r="E263" s="84"/>
      <c r="F263" s="85"/>
      <c r="G263" s="177"/>
      <c r="H263" s="180" t="str">
        <f>IF($C262="","",IF(OR($E263="DNF",$F263="DNF",$G263="DNF"),"DNF",IF(OR($E263="NP",$F263="NP",$G263="NP"),"NP",IF(ISERROR(MEDIAN($E263:$G263)),"DNF",IF(COUNT($E263:$G263)&lt;3,MAX($E263:$G263),MEDIAN($E263:$G263))))))</f>
        <v/>
      </c>
      <c r="I263" s="91"/>
      <c r="J263" s="92"/>
      <c r="K263" s="92"/>
      <c r="L263" s="92"/>
      <c r="M263" s="92"/>
      <c r="N263" s="92"/>
      <c r="O263" s="92"/>
      <c r="P263" s="92"/>
      <c r="Q263" s="92"/>
      <c r="R263" s="92"/>
      <c r="S263" s="92"/>
      <c r="T263" s="170"/>
      <c r="U263" s="108" t="str">
        <f t="shared" si="11"/>
        <v/>
      </c>
      <c r="V263" s="759"/>
      <c r="W263" s="718"/>
      <c r="X263" s="718"/>
    </row>
    <row r="264" spans="1:24" ht="19.899999999999999" customHeight="1" x14ac:dyDescent="0.2">
      <c r="A264" s="744" t="str">
        <f>IF('Start - jaro'!Q13="","","x")</f>
        <v/>
      </c>
      <c r="B264" s="787">
        <v>83</v>
      </c>
      <c r="C264" s="788" t="str">
        <f>IF('Start - jaro'!O13="","",'Start - jaro'!O13)</f>
        <v/>
      </c>
      <c r="D264" s="79" t="s">
        <v>52</v>
      </c>
      <c r="E264" s="82"/>
      <c r="F264" s="83"/>
      <c r="G264" s="173"/>
      <c r="H264" s="179" t="str">
        <f>IF($C264="","",IF(OR($E264="DNF",$F264="DNF",$G264="DNF"),"DNF",IF(OR($E264="NP",$F264="NP",$G264="NP"),"NP",IF(ISERROR(MEDIAN($E264:$G264)),"DNF",IF(COUNT($E264:$G264)&lt;3,MAX($E264:$G264),MEDIAN($E264:$G264))))))</f>
        <v/>
      </c>
      <c r="I264" s="88"/>
      <c r="J264" s="89"/>
      <c r="K264" s="89"/>
      <c r="L264" s="89"/>
      <c r="M264" s="89"/>
      <c r="N264" s="89"/>
      <c r="O264" s="89"/>
      <c r="P264" s="89"/>
      <c r="Q264" s="89"/>
      <c r="R264" s="89"/>
      <c r="S264" s="89"/>
      <c r="T264" s="169"/>
      <c r="U264" s="107" t="str">
        <f t="shared" si="11"/>
        <v/>
      </c>
      <c r="V264" s="758" t="str">
        <f>IF(C264="x","x",IF(C264="","",IF(OR(W264="NP",W264="DNF"),IF(W264="NP",MAX(W$12:W$309)+COUNTIF((W$12:W$309),MAX(W$12:W$309)),MAX(W$12:W$309)+COUNTIF((W$12:W$309),MAX(W$12:W$309))+COUNTIF((W$12:W$309),"NP")),W264)))</f>
        <v/>
      </c>
      <c r="W264" s="718" t="str">
        <f t="shared" si="12"/>
        <v/>
      </c>
      <c r="X264" s="718" t="str">
        <f>IF(A264="x","x",IF(C264="","",IF(OR(AND(U264="NP",U265="NP"),AND(U264="DNF",U265="DNF")),U264,IF(AND(U264="NP",U265="DNF"),U264,IF(AND(U264="DNF",U265="NP"),U265,MIN(U264,U265))))))</f>
        <v/>
      </c>
    </row>
    <row r="265" spans="1:24" ht="19.899999999999999" customHeight="1" thickBot="1" x14ac:dyDescent="0.25">
      <c r="A265" s="744"/>
      <c r="B265" s="784"/>
      <c r="C265" s="786"/>
      <c r="D265" s="80" t="s">
        <v>53</v>
      </c>
      <c r="E265" s="84"/>
      <c r="F265" s="85"/>
      <c r="G265" s="177"/>
      <c r="H265" s="180" t="str">
        <f>IF($C264="","",IF(OR($E265="DNF",$F265="DNF",$G265="DNF"),"DNF",IF(OR($E265="NP",$F265="NP",$G265="NP"),"NP",IF(ISERROR(MEDIAN($E265:$G265)),"DNF",IF(COUNT($E265:$G265)&lt;3,MAX($E265:$G265),MEDIAN($E265:$G265))))))</f>
        <v/>
      </c>
      <c r="I265" s="91"/>
      <c r="J265" s="92"/>
      <c r="K265" s="92"/>
      <c r="L265" s="92"/>
      <c r="M265" s="92"/>
      <c r="N265" s="92"/>
      <c r="O265" s="92"/>
      <c r="P265" s="92"/>
      <c r="Q265" s="92"/>
      <c r="R265" s="92"/>
      <c r="S265" s="92"/>
      <c r="T265" s="170"/>
      <c r="U265" s="108" t="str">
        <f t="shared" si="11"/>
        <v/>
      </c>
      <c r="V265" s="759"/>
      <c r="W265" s="718"/>
      <c r="X265" s="718"/>
    </row>
    <row r="266" spans="1:24" ht="19.899999999999999" customHeight="1" x14ac:dyDescent="0.2">
      <c r="A266" s="744" t="str">
        <f>IF('Start - jaro'!Q14="","","x")</f>
        <v/>
      </c>
      <c r="B266" s="787">
        <v>84</v>
      </c>
      <c r="C266" s="788" t="str">
        <f>IF('Start - jaro'!O14="","",'Start - jaro'!O14)</f>
        <v/>
      </c>
      <c r="D266" s="79" t="s">
        <v>52</v>
      </c>
      <c r="E266" s="82"/>
      <c r="F266" s="83"/>
      <c r="G266" s="173"/>
      <c r="H266" s="179" t="str">
        <f>IF($C266="","",IF(OR($E266="DNF",$F266="DNF",$G266="DNF"),"DNF",IF(OR($E266="NP",$F266="NP",$G266="NP"),"NP",IF(ISERROR(MEDIAN($E266:$G266)),"DNF",IF(COUNT($E266:$G266)&lt;3,MAX($E266:$G266),MEDIAN($E266:$G266))))))</f>
        <v/>
      </c>
      <c r="I266" s="88"/>
      <c r="J266" s="89"/>
      <c r="K266" s="89"/>
      <c r="L266" s="89"/>
      <c r="M266" s="89"/>
      <c r="N266" s="89"/>
      <c r="O266" s="89"/>
      <c r="P266" s="89"/>
      <c r="Q266" s="89"/>
      <c r="R266" s="89"/>
      <c r="S266" s="89"/>
      <c r="T266" s="169"/>
      <c r="U266" s="107" t="str">
        <f t="shared" si="11"/>
        <v/>
      </c>
      <c r="V266" s="758" t="str">
        <f>IF(C266="x","x",IF(C266="","",IF(OR(W266="NP",W266="DNF"),IF(W266="NP",MAX(W$12:W$309)+COUNTIF((W$12:W$309),MAX(W$12:W$309)),MAX(W$12:W$309)+COUNTIF((W$12:W$309),MAX(W$12:W$309))+COUNTIF((W$12:W$309),"NP")),W266)))</f>
        <v/>
      </c>
      <c r="W266" s="718" t="str">
        <f t="shared" si="12"/>
        <v/>
      </c>
      <c r="X266" s="718" t="str">
        <f>IF(A266="x","x",IF(C266="","",IF(OR(AND(U266="NP",U267="NP"),AND(U266="DNF",U267="DNF")),U266,IF(AND(U266="NP",U267="DNF"),U266,IF(AND(U266="DNF",U267="NP"),U267,MIN(U266,U267))))))</f>
        <v/>
      </c>
    </row>
    <row r="267" spans="1:24" ht="19.899999999999999" customHeight="1" thickBot="1" x14ac:dyDescent="0.25">
      <c r="A267" s="744"/>
      <c r="B267" s="784"/>
      <c r="C267" s="786"/>
      <c r="D267" s="80" t="s">
        <v>53</v>
      </c>
      <c r="E267" s="84"/>
      <c r="F267" s="85"/>
      <c r="G267" s="177"/>
      <c r="H267" s="180" t="str">
        <f>IF($C266="","",IF(OR($E267="DNF",$F267="DNF",$G267="DNF"),"DNF",IF(OR($E267="NP",$F267="NP",$G267="NP"),"NP",IF(ISERROR(MEDIAN($E267:$G267)),"DNF",IF(COUNT($E267:$G267)&lt;3,MAX($E267:$G267),MEDIAN($E267:$G267))))))</f>
        <v/>
      </c>
      <c r="I267" s="91"/>
      <c r="J267" s="92"/>
      <c r="K267" s="92"/>
      <c r="L267" s="92"/>
      <c r="M267" s="92"/>
      <c r="N267" s="92"/>
      <c r="O267" s="92"/>
      <c r="P267" s="92"/>
      <c r="Q267" s="92"/>
      <c r="R267" s="92"/>
      <c r="S267" s="92"/>
      <c r="T267" s="170"/>
      <c r="U267" s="108" t="str">
        <f t="shared" si="11"/>
        <v/>
      </c>
      <c r="V267" s="759"/>
      <c r="W267" s="718"/>
      <c r="X267" s="718"/>
    </row>
    <row r="268" spans="1:24" ht="19.899999999999999" customHeight="1" x14ac:dyDescent="0.2">
      <c r="A268" s="744" t="str">
        <f>IF('Start - jaro'!Q15="","","x")</f>
        <v/>
      </c>
      <c r="B268" s="787">
        <v>85</v>
      </c>
      <c r="C268" s="788" t="str">
        <f>IF('Start - jaro'!O15="","",'Start - jaro'!O15)</f>
        <v/>
      </c>
      <c r="D268" s="79" t="s">
        <v>52</v>
      </c>
      <c r="E268" s="82"/>
      <c r="F268" s="83"/>
      <c r="G268" s="173"/>
      <c r="H268" s="179" t="str">
        <f>IF($C268="","",IF(OR($E268="DNF",$F268="DNF",$G268="DNF"),"DNF",IF(OR($E268="NP",$F268="NP",$G268="NP"),"NP",IF(ISERROR(MEDIAN($E268:$G268)),"DNF",IF(COUNT($E268:$G268)&lt;3,MAX($E268:$G268),MEDIAN($E268:$G268))))))</f>
        <v/>
      </c>
      <c r="I268" s="88"/>
      <c r="J268" s="89"/>
      <c r="K268" s="89"/>
      <c r="L268" s="89"/>
      <c r="M268" s="89"/>
      <c r="N268" s="89"/>
      <c r="O268" s="89"/>
      <c r="P268" s="89"/>
      <c r="Q268" s="89"/>
      <c r="R268" s="89"/>
      <c r="S268" s="89"/>
      <c r="T268" s="169"/>
      <c r="U268" s="107" t="str">
        <f t="shared" si="11"/>
        <v/>
      </c>
      <c r="V268" s="758" t="str">
        <f>IF(C268="x","x",IF(C268="","",IF(OR(W268="NP",W268="DNF"),IF(W268="NP",MAX(W$12:W$309)+COUNTIF((W$12:W$309),MAX(W$12:W$309)),MAX(W$12:W$309)+COUNTIF((W$12:W$309),MAX(W$12:W$309))+COUNTIF((W$12:W$309),"NP")),W268)))</f>
        <v/>
      </c>
      <c r="W268" s="718" t="str">
        <f t="shared" si="12"/>
        <v/>
      </c>
      <c r="X268" s="718" t="str">
        <f>IF(A268="x","x",IF(C268="","",IF(OR(AND(U268="NP",U269="NP"),AND(U268="DNF",U269="DNF")),U268,IF(AND(U268="NP",U269="DNF"),U268,IF(AND(U268="DNF",U269="NP"),U269,MIN(U268,U269))))))</f>
        <v/>
      </c>
    </row>
    <row r="269" spans="1:24" ht="19.899999999999999" customHeight="1" thickBot="1" x14ac:dyDescent="0.25">
      <c r="A269" s="744"/>
      <c r="B269" s="784"/>
      <c r="C269" s="786"/>
      <c r="D269" s="80" t="s">
        <v>53</v>
      </c>
      <c r="E269" s="84"/>
      <c r="F269" s="85"/>
      <c r="G269" s="177"/>
      <c r="H269" s="180" t="str">
        <f>IF($C268="","",IF(OR($E269="DNF",$F269="DNF",$G269="DNF"),"DNF",IF(OR($E269="NP",$F269="NP",$G269="NP"),"NP",IF(ISERROR(MEDIAN($E269:$G269)),"DNF",IF(COUNT($E269:$G269)&lt;3,MAX($E269:$G269),MEDIAN($E269:$G269))))))</f>
        <v/>
      </c>
      <c r="I269" s="91"/>
      <c r="J269" s="92"/>
      <c r="K269" s="92"/>
      <c r="L269" s="92"/>
      <c r="M269" s="92"/>
      <c r="N269" s="92"/>
      <c r="O269" s="92"/>
      <c r="P269" s="92"/>
      <c r="Q269" s="92"/>
      <c r="R269" s="92"/>
      <c r="S269" s="92"/>
      <c r="T269" s="170"/>
      <c r="U269" s="108" t="str">
        <f t="shared" si="11"/>
        <v/>
      </c>
      <c r="V269" s="759"/>
      <c r="W269" s="718"/>
      <c r="X269" s="718"/>
    </row>
    <row r="270" spans="1:24" ht="19.899999999999999" customHeight="1" x14ac:dyDescent="0.2">
      <c r="A270" s="744" t="str">
        <f>IF('Start - jaro'!Q16="","","x")</f>
        <v/>
      </c>
      <c r="B270" s="787">
        <v>86</v>
      </c>
      <c r="C270" s="788" t="str">
        <f>IF('Start - jaro'!O16="","",'Start - jaro'!O16)</f>
        <v/>
      </c>
      <c r="D270" s="79" t="s">
        <v>52</v>
      </c>
      <c r="E270" s="82"/>
      <c r="F270" s="83"/>
      <c r="G270" s="173"/>
      <c r="H270" s="179" t="str">
        <f>IF($C270="","",IF(OR($E270="DNF",$F270="DNF",$G270="DNF"),"DNF",IF(OR($E270="NP",$F270="NP",$G270="NP"),"NP",IF(ISERROR(MEDIAN($E270:$G270)),"DNF",IF(COUNT($E270:$G270)&lt;3,MAX($E270:$G270),MEDIAN($E270:$G270))))))</f>
        <v/>
      </c>
      <c r="I270" s="88"/>
      <c r="J270" s="89"/>
      <c r="K270" s="89"/>
      <c r="L270" s="89"/>
      <c r="M270" s="89"/>
      <c r="N270" s="89"/>
      <c r="O270" s="89"/>
      <c r="P270" s="89"/>
      <c r="Q270" s="89"/>
      <c r="R270" s="89"/>
      <c r="S270" s="89"/>
      <c r="T270" s="169"/>
      <c r="U270" s="107" t="str">
        <f t="shared" si="11"/>
        <v/>
      </c>
      <c r="V270" s="758" t="str">
        <f>IF(C270="x","x",IF(C270="","",IF(OR(W270="NP",W270="DNF"),IF(W270="NP",MAX(W$12:W$309)+COUNTIF((W$12:W$309),MAX(W$12:W$309)),MAX(W$12:W$309)+COUNTIF((W$12:W$309),MAX(W$12:W$309))+COUNTIF((W$12:W$309),"NP")),W270)))</f>
        <v/>
      </c>
      <c r="W270" s="718" t="str">
        <f t="shared" si="12"/>
        <v/>
      </c>
      <c r="X270" s="718" t="str">
        <f>IF(A270="x","x",IF(C270="","",IF(OR(AND(U270="NP",U271="NP"),AND(U270="DNF",U271="DNF")),U270,IF(AND(U270="NP",U271="DNF"),U270,IF(AND(U270="DNF",U271="NP"),U271,MIN(U270,U271))))))</f>
        <v/>
      </c>
    </row>
    <row r="271" spans="1:24" ht="19.899999999999999" customHeight="1" thickBot="1" x14ac:dyDescent="0.25">
      <c r="A271" s="744"/>
      <c r="B271" s="784"/>
      <c r="C271" s="786"/>
      <c r="D271" s="80" t="s">
        <v>53</v>
      </c>
      <c r="E271" s="84"/>
      <c r="F271" s="85"/>
      <c r="G271" s="177"/>
      <c r="H271" s="180" t="str">
        <f>IF($C270="","",IF(OR($E271="DNF",$F271="DNF",$G271="DNF"),"DNF",IF(OR($E271="NP",$F271="NP",$G271="NP"),"NP",IF(ISERROR(MEDIAN($E271:$G271)),"DNF",IF(COUNT($E271:$G271)&lt;3,MAX($E271:$G271),MEDIAN($E271:$G271))))))</f>
        <v/>
      </c>
      <c r="I271" s="91"/>
      <c r="J271" s="92"/>
      <c r="K271" s="92"/>
      <c r="L271" s="92"/>
      <c r="M271" s="92"/>
      <c r="N271" s="92"/>
      <c r="O271" s="92"/>
      <c r="P271" s="92"/>
      <c r="Q271" s="92"/>
      <c r="R271" s="92"/>
      <c r="S271" s="92"/>
      <c r="T271" s="170"/>
      <c r="U271" s="108" t="str">
        <f t="shared" si="11"/>
        <v/>
      </c>
      <c r="V271" s="759"/>
      <c r="W271" s="718"/>
      <c r="X271" s="718"/>
    </row>
    <row r="272" spans="1:24" ht="19.899999999999999" customHeight="1" x14ac:dyDescent="0.2">
      <c r="A272" s="744" t="str">
        <f>IF('Start - jaro'!Q17="","","x")</f>
        <v/>
      </c>
      <c r="B272" s="787">
        <v>87</v>
      </c>
      <c r="C272" s="788" t="str">
        <f>IF('Start - jaro'!O17="","",'Start - jaro'!O17)</f>
        <v/>
      </c>
      <c r="D272" s="79" t="s">
        <v>52</v>
      </c>
      <c r="E272" s="82"/>
      <c r="F272" s="83"/>
      <c r="G272" s="173"/>
      <c r="H272" s="179" t="str">
        <f>IF($C272="","",IF(OR($E272="DNF",$F272="DNF",$G272="DNF"),"DNF",IF(OR($E272="NP",$F272="NP",$G272="NP"),"NP",IF(ISERROR(MEDIAN($E272:$G272)),"DNF",IF(COUNT($E272:$G272)&lt;3,MAX($E272:$G272),MEDIAN($E272:$G272))))))</f>
        <v/>
      </c>
      <c r="I272" s="88"/>
      <c r="J272" s="89"/>
      <c r="K272" s="89"/>
      <c r="L272" s="89"/>
      <c r="M272" s="89"/>
      <c r="N272" s="89"/>
      <c r="O272" s="89"/>
      <c r="P272" s="89"/>
      <c r="Q272" s="89"/>
      <c r="R272" s="89"/>
      <c r="S272" s="89"/>
      <c r="T272" s="169"/>
      <c r="U272" s="107" t="str">
        <f t="shared" si="11"/>
        <v/>
      </c>
      <c r="V272" s="758" t="str">
        <f>IF(C272="x","x",IF(C272="","",IF(OR(W272="NP",W272="DNF"),IF(W272="NP",MAX(W$12:W$309)+COUNTIF((W$12:W$309),MAX(W$12:W$309)),MAX(W$12:W$309)+COUNTIF((W$12:W$309),MAX(W$12:W$309))+COUNTIF((W$12:W$309),"NP")),W272)))</f>
        <v/>
      </c>
      <c r="W272" s="718" t="str">
        <f t="shared" si="12"/>
        <v/>
      </c>
      <c r="X272" s="718" t="str">
        <f>IF(A272="x","x",IF(C272="","",IF(OR(AND(U272="NP",U273="NP"),AND(U272="DNF",U273="DNF")),U272,IF(AND(U272="NP",U273="DNF"),U272,IF(AND(U272="DNF",U273="NP"),U273,MIN(U272,U273))))))</f>
        <v/>
      </c>
    </row>
    <row r="273" spans="1:24" ht="19.899999999999999" customHeight="1" thickBot="1" x14ac:dyDescent="0.25">
      <c r="A273" s="744"/>
      <c r="B273" s="784"/>
      <c r="C273" s="786"/>
      <c r="D273" s="80" t="s">
        <v>53</v>
      </c>
      <c r="E273" s="84"/>
      <c r="F273" s="85"/>
      <c r="G273" s="177"/>
      <c r="H273" s="180" t="str">
        <f>IF($C272="","",IF(OR($E273="DNF",$F273="DNF",$G273="DNF"),"DNF",IF(OR($E273="NP",$F273="NP",$G273="NP"),"NP",IF(ISERROR(MEDIAN($E273:$G273)),"DNF",IF(COUNT($E273:$G273)&lt;3,MAX($E273:$G273),MEDIAN($E273:$G273))))))</f>
        <v/>
      </c>
      <c r="I273" s="91"/>
      <c r="J273" s="92"/>
      <c r="K273" s="92"/>
      <c r="L273" s="92"/>
      <c r="M273" s="92"/>
      <c r="N273" s="92"/>
      <c r="O273" s="92"/>
      <c r="P273" s="92"/>
      <c r="Q273" s="92"/>
      <c r="R273" s="92"/>
      <c r="S273" s="92"/>
      <c r="T273" s="170"/>
      <c r="U273" s="108" t="str">
        <f t="shared" si="11"/>
        <v/>
      </c>
      <c r="V273" s="759"/>
      <c r="W273" s="718"/>
      <c r="X273" s="718"/>
    </row>
    <row r="274" spans="1:24" ht="19.899999999999999" customHeight="1" x14ac:dyDescent="0.2">
      <c r="A274" s="744" t="str">
        <f>IF('Start - jaro'!Q18="","","x")</f>
        <v/>
      </c>
      <c r="B274" s="787">
        <v>88</v>
      </c>
      <c r="C274" s="788" t="str">
        <f>IF('Start - jaro'!O18="","",'Start - jaro'!O18)</f>
        <v/>
      </c>
      <c r="D274" s="79" t="s">
        <v>52</v>
      </c>
      <c r="E274" s="82"/>
      <c r="F274" s="83"/>
      <c r="G274" s="173"/>
      <c r="H274" s="179" t="str">
        <f>IF($C274="","",IF(OR($E274="DNF",$F274="DNF",$G274="DNF"),"DNF",IF(OR($E274="NP",$F274="NP",$G274="NP"),"NP",IF(ISERROR(MEDIAN($E274:$G274)),"DNF",IF(COUNT($E274:$G274)&lt;3,MAX($E274:$G274),MEDIAN($E274:$G274))))))</f>
        <v/>
      </c>
      <c r="I274" s="88"/>
      <c r="J274" s="89"/>
      <c r="K274" s="89"/>
      <c r="L274" s="89"/>
      <c r="M274" s="89"/>
      <c r="N274" s="89"/>
      <c r="O274" s="89"/>
      <c r="P274" s="89"/>
      <c r="Q274" s="89"/>
      <c r="R274" s="89"/>
      <c r="S274" s="89"/>
      <c r="T274" s="169"/>
      <c r="U274" s="107" t="str">
        <f t="shared" si="11"/>
        <v/>
      </c>
      <c r="V274" s="758" t="str">
        <f>IF(C274="x","x",IF(C274="","",IF(OR(W274="NP",W274="DNF"),IF(W274="NP",MAX(W$12:W$309)+COUNTIF((W$12:W$309),MAX(W$12:W$309)),MAX(W$12:W$309)+COUNTIF((W$12:W$309),MAX(W$12:W$309))+COUNTIF((W$12:W$309),"NP")),W274)))</f>
        <v/>
      </c>
      <c r="W274" s="718" t="str">
        <f t="shared" si="12"/>
        <v/>
      </c>
      <c r="X274" s="718" t="str">
        <f>IF(A274="x","x",IF(C274="","",IF(OR(AND(U274="NP",U275="NP"),AND(U274="DNF",U275="DNF")),U274,IF(AND(U274="NP",U275="DNF"),U274,IF(AND(U274="DNF",U275="NP"),U275,MIN(U274,U275))))))</f>
        <v/>
      </c>
    </row>
    <row r="275" spans="1:24" ht="19.899999999999999" customHeight="1" thickBot="1" x14ac:dyDescent="0.25">
      <c r="A275" s="744"/>
      <c r="B275" s="784"/>
      <c r="C275" s="786"/>
      <c r="D275" s="80" t="s">
        <v>53</v>
      </c>
      <c r="E275" s="84"/>
      <c r="F275" s="85"/>
      <c r="G275" s="177"/>
      <c r="H275" s="180" t="str">
        <f>IF($C274="","",IF(OR($E275="DNF",$F275="DNF",$G275="DNF"),"DNF",IF(OR($E275="NP",$F275="NP",$G275="NP"),"NP",IF(ISERROR(MEDIAN($E275:$G275)),"DNF",IF(COUNT($E275:$G275)&lt;3,MAX($E275:$G275),MEDIAN($E275:$G275))))))</f>
        <v/>
      </c>
      <c r="I275" s="91"/>
      <c r="J275" s="92"/>
      <c r="K275" s="92"/>
      <c r="L275" s="92"/>
      <c r="M275" s="92"/>
      <c r="N275" s="92"/>
      <c r="O275" s="92"/>
      <c r="P275" s="92"/>
      <c r="Q275" s="92"/>
      <c r="R275" s="92"/>
      <c r="S275" s="92"/>
      <c r="T275" s="170"/>
      <c r="U275" s="108" t="str">
        <f t="shared" si="11"/>
        <v/>
      </c>
      <c r="V275" s="759"/>
      <c r="W275" s="718"/>
      <c r="X275" s="718"/>
    </row>
    <row r="276" spans="1:24" ht="19.899999999999999" customHeight="1" x14ac:dyDescent="0.2">
      <c r="A276" s="744" t="str">
        <f>IF('Start - jaro'!Q19="","","x")</f>
        <v/>
      </c>
      <c r="B276" s="787">
        <v>89</v>
      </c>
      <c r="C276" s="788" t="str">
        <f>IF('Start - jaro'!O19="","",'Start - jaro'!O19)</f>
        <v/>
      </c>
      <c r="D276" s="79" t="s">
        <v>52</v>
      </c>
      <c r="E276" s="82"/>
      <c r="F276" s="83"/>
      <c r="G276" s="173"/>
      <c r="H276" s="179" t="str">
        <f>IF($C276="","",IF(OR($E276="DNF",$F276="DNF",$G276="DNF"),"DNF",IF(OR($E276="NP",$F276="NP",$G276="NP"),"NP",IF(ISERROR(MEDIAN($E276:$G276)),"DNF",IF(COUNT($E276:$G276)&lt;3,MAX($E276:$G276),MEDIAN($E276:$G276))))))</f>
        <v/>
      </c>
      <c r="I276" s="88"/>
      <c r="J276" s="89"/>
      <c r="K276" s="89"/>
      <c r="L276" s="89"/>
      <c r="M276" s="89"/>
      <c r="N276" s="89"/>
      <c r="O276" s="89"/>
      <c r="P276" s="89"/>
      <c r="Q276" s="89"/>
      <c r="R276" s="89"/>
      <c r="S276" s="89"/>
      <c r="T276" s="169"/>
      <c r="U276" s="107" t="str">
        <f t="shared" si="11"/>
        <v/>
      </c>
      <c r="V276" s="758" t="str">
        <f>IF(C276="x","x",IF(C276="","",IF(OR(W276="NP",W276="DNF"),IF(W276="NP",MAX(W$12:W$309)+COUNTIF((W$12:W$309),MAX(W$12:W$309)),MAX(W$12:W$309)+COUNTIF((W$12:W$309),MAX(W$12:W$309))+COUNTIF((W$12:W$309),"NP")),W276)))</f>
        <v/>
      </c>
      <c r="W276" s="718" t="str">
        <f t="shared" si="12"/>
        <v/>
      </c>
      <c r="X276" s="718" t="str">
        <f>IF(A276="x","x",IF(C276="","",IF(OR(AND(U276="NP",U277="NP"),AND(U276="DNF",U277="DNF")),U276,IF(AND(U276="NP",U277="DNF"),U276,IF(AND(U276="DNF",U277="NP"),U277,MIN(U276,U277))))))</f>
        <v/>
      </c>
    </row>
    <row r="277" spans="1:24" ht="19.899999999999999" customHeight="1" thickBot="1" x14ac:dyDescent="0.25">
      <c r="A277" s="744"/>
      <c r="B277" s="784"/>
      <c r="C277" s="786"/>
      <c r="D277" s="80" t="s">
        <v>53</v>
      </c>
      <c r="E277" s="84"/>
      <c r="F277" s="85"/>
      <c r="G277" s="177"/>
      <c r="H277" s="180" t="str">
        <f>IF($C276="","",IF(OR($E277="DNF",$F277="DNF",$G277="DNF"),"DNF",IF(OR($E277="NP",$F277="NP",$G277="NP"),"NP",IF(ISERROR(MEDIAN($E277:$G277)),"DNF",IF(COUNT($E277:$G277)&lt;3,MAX($E277:$G277),MEDIAN($E277:$G277))))))</f>
        <v/>
      </c>
      <c r="I277" s="91"/>
      <c r="J277" s="92"/>
      <c r="K277" s="92"/>
      <c r="L277" s="92"/>
      <c r="M277" s="92"/>
      <c r="N277" s="92"/>
      <c r="O277" s="92"/>
      <c r="P277" s="92"/>
      <c r="Q277" s="92"/>
      <c r="R277" s="92"/>
      <c r="S277" s="92"/>
      <c r="T277" s="170"/>
      <c r="U277" s="108" t="str">
        <f t="shared" si="11"/>
        <v/>
      </c>
      <c r="V277" s="759"/>
      <c r="W277" s="718"/>
      <c r="X277" s="718"/>
    </row>
    <row r="278" spans="1:24" ht="19.899999999999999" customHeight="1" x14ac:dyDescent="0.2">
      <c r="A278" s="744" t="str">
        <f>IF('Start - jaro'!Q20="","","x")</f>
        <v/>
      </c>
      <c r="B278" s="783">
        <v>90</v>
      </c>
      <c r="C278" s="785" t="str">
        <f>IF('Start - jaro'!O20="","",'Start - jaro'!O20)</f>
        <v/>
      </c>
      <c r="D278" s="81" t="s">
        <v>52</v>
      </c>
      <c r="E278" s="86"/>
      <c r="F278" s="87"/>
      <c r="G278" s="178"/>
      <c r="H278" s="179" t="str">
        <f>IF($C278="","",IF(OR($E278="DNF",$F278="DNF",$G278="DNF"),"DNF",IF(OR($E278="NP",$F278="NP",$G278="NP"),"NP",IF(ISERROR(MEDIAN($E278:$G278)),"DNF",IF(COUNT($E278:$G278)&lt;3,MAX($E278:$G278),MEDIAN($E278:$G278))))))</f>
        <v/>
      </c>
      <c r="I278" s="94"/>
      <c r="J278" s="95"/>
      <c r="K278" s="95"/>
      <c r="L278" s="95"/>
      <c r="M278" s="95"/>
      <c r="N278" s="95"/>
      <c r="O278" s="95"/>
      <c r="P278" s="95"/>
      <c r="Q278" s="95"/>
      <c r="R278" s="95"/>
      <c r="S278" s="95"/>
      <c r="T278" s="171"/>
      <c r="U278" s="107" t="str">
        <f t="shared" si="11"/>
        <v/>
      </c>
      <c r="V278" s="758" t="str">
        <f>IF(C278="x","x",IF(C278="","",IF(OR(W278="NP",W278="DNF"),IF(W278="NP",MAX(W$12:W$309)+COUNTIF((W$12:W$309),MAX(W$12:W$309)),MAX(W$12:W$309)+COUNTIF((W$12:W$309),MAX(W$12:W$309))+COUNTIF((W$12:W$309),"NP")),W278)))</f>
        <v/>
      </c>
      <c r="W278" s="718" t="str">
        <f t="shared" si="12"/>
        <v/>
      </c>
      <c r="X278" s="718" t="str">
        <f>IF(A278="x","x",IF(C278="","",IF(OR(AND(U278="NP",U279="NP"),AND(U278="DNF",U279="DNF")),U278,IF(AND(U278="NP",U279="DNF"),U278,IF(AND(U278="DNF",U279="NP"),U279,MIN(U278,U279))))))</f>
        <v/>
      </c>
    </row>
    <row r="279" spans="1:24" ht="19.899999999999999" customHeight="1" thickBot="1" x14ac:dyDescent="0.25">
      <c r="A279" s="744"/>
      <c r="B279" s="784"/>
      <c r="C279" s="786"/>
      <c r="D279" s="80" t="s">
        <v>53</v>
      </c>
      <c r="E279" s="84"/>
      <c r="F279" s="85"/>
      <c r="G279" s="177"/>
      <c r="H279" s="180" t="str">
        <f>IF($C278="","",IF(OR($E279="DNF",$F279="DNF",$G279="DNF"),"DNF",IF(OR($E279="NP",$F279="NP",$G279="NP"),"NP",IF(ISERROR(MEDIAN($E279:$G279)),"DNF",IF(COUNT($E279:$G279)&lt;3,MAX($E279:$G279),MEDIAN($E279:$G279))))))</f>
        <v/>
      </c>
      <c r="I279" s="91"/>
      <c r="J279" s="92"/>
      <c r="K279" s="92"/>
      <c r="L279" s="92"/>
      <c r="M279" s="92"/>
      <c r="N279" s="92"/>
      <c r="O279" s="92"/>
      <c r="P279" s="92"/>
      <c r="Q279" s="92"/>
      <c r="R279" s="92"/>
      <c r="S279" s="92"/>
      <c r="T279" s="170"/>
      <c r="U279" s="108" t="str">
        <f t="shared" si="11"/>
        <v/>
      </c>
      <c r="V279" s="759"/>
      <c r="W279" s="718"/>
      <c r="X279" s="718"/>
    </row>
    <row r="280" spans="1:24" ht="15" customHeight="1" x14ac:dyDescent="0.2">
      <c r="B280" s="745" t="s">
        <v>32</v>
      </c>
      <c r="C280" s="746"/>
      <c r="D280" s="746"/>
      <c r="E280" s="746"/>
      <c r="F280" s="746"/>
      <c r="G280" s="746"/>
      <c r="H280" s="746"/>
      <c r="I280" s="746"/>
      <c r="J280" s="746"/>
      <c r="K280" s="746"/>
      <c r="L280" s="746"/>
      <c r="M280" s="746"/>
      <c r="N280" s="746"/>
      <c r="O280" s="746"/>
      <c r="P280" s="749"/>
      <c r="Q280" s="749"/>
      <c r="R280" s="749"/>
      <c r="S280" s="749"/>
      <c r="T280" s="749"/>
      <c r="U280" s="749"/>
      <c r="V280" s="750"/>
    </row>
    <row r="281" spans="1:24" ht="15" customHeight="1" x14ac:dyDescent="0.2">
      <c r="B281" s="747"/>
      <c r="C281" s="748"/>
      <c r="D281" s="748"/>
      <c r="E281" s="748"/>
      <c r="F281" s="748"/>
      <c r="G281" s="748"/>
      <c r="H281" s="748"/>
      <c r="I281" s="748"/>
      <c r="J281" s="748"/>
      <c r="K281" s="748"/>
      <c r="L281" s="748"/>
      <c r="M281" s="748"/>
      <c r="N281" s="748"/>
      <c r="O281" s="748"/>
      <c r="P281" s="751"/>
      <c r="Q281" s="751"/>
      <c r="R281" s="751"/>
      <c r="S281" s="751"/>
      <c r="T281" s="751"/>
      <c r="U281" s="751"/>
      <c r="V281" s="752"/>
    </row>
    <row r="282" spans="1:24" ht="15" customHeight="1" x14ac:dyDescent="0.2">
      <c r="B282" s="747"/>
      <c r="C282" s="748"/>
      <c r="D282" s="748"/>
      <c r="E282" s="748"/>
      <c r="F282" s="748"/>
      <c r="G282" s="748"/>
      <c r="H282" s="748"/>
      <c r="I282" s="748"/>
      <c r="J282" s="748"/>
      <c r="K282" s="748"/>
      <c r="L282" s="748"/>
      <c r="M282" s="748"/>
      <c r="N282" s="748"/>
      <c r="O282" s="748"/>
      <c r="P282" s="751"/>
      <c r="Q282" s="751"/>
      <c r="R282" s="751"/>
      <c r="S282" s="751"/>
      <c r="T282" s="751"/>
      <c r="U282" s="751"/>
      <c r="V282" s="752"/>
    </row>
    <row r="283" spans="1:24" ht="19.899999999999999" customHeight="1" thickBot="1" x14ac:dyDescent="0.25">
      <c r="B283" s="753" t="s">
        <v>97</v>
      </c>
      <c r="C283" s="754"/>
      <c r="D283" s="754"/>
      <c r="E283" s="754"/>
      <c r="F283" s="754"/>
      <c r="G283" s="754"/>
      <c r="H283" s="754"/>
      <c r="I283" s="754"/>
      <c r="J283" s="754"/>
      <c r="K283" s="754"/>
      <c r="L283" s="754"/>
      <c r="M283" s="754"/>
      <c r="N283" s="754"/>
      <c r="O283" s="755"/>
      <c r="P283" s="751"/>
      <c r="Q283" s="751"/>
      <c r="R283" s="751"/>
      <c r="S283" s="751"/>
      <c r="T283" s="751"/>
      <c r="U283" s="751"/>
      <c r="V283" s="752"/>
    </row>
    <row r="284" spans="1:24" ht="15" customHeight="1" x14ac:dyDescent="0.2">
      <c r="B284" s="729" t="s">
        <v>26</v>
      </c>
      <c r="C284" s="730"/>
      <c r="D284" s="731"/>
      <c r="E284" s="764" t="s">
        <v>33</v>
      </c>
      <c r="F284" s="765"/>
      <c r="G284" s="765"/>
      <c r="H284" s="766"/>
      <c r="I284" s="741" t="s">
        <v>34</v>
      </c>
      <c r="J284" s="742"/>
      <c r="K284" s="742"/>
      <c r="L284" s="742"/>
      <c r="M284" s="742"/>
      <c r="N284" s="742"/>
      <c r="O284" s="742"/>
      <c r="P284" s="742"/>
      <c r="Q284" s="742"/>
      <c r="R284" s="742"/>
      <c r="S284" s="742"/>
      <c r="T284" s="743"/>
      <c r="U284" s="773" t="s">
        <v>35</v>
      </c>
      <c r="V284" s="774"/>
    </row>
    <row r="285" spans="1:24" ht="15" customHeight="1" x14ac:dyDescent="0.2">
      <c r="B285" s="732"/>
      <c r="C285" s="733"/>
      <c r="D285" s="734"/>
      <c r="E285" s="767"/>
      <c r="F285" s="768"/>
      <c r="G285" s="768"/>
      <c r="H285" s="769"/>
      <c r="I285" s="775" t="s">
        <v>36</v>
      </c>
      <c r="J285" s="721" t="s">
        <v>37</v>
      </c>
      <c r="K285" s="721" t="s">
        <v>38</v>
      </c>
      <c r="L285" s="721" t="s">
        <v>151</v>
      </c>
      <c r="M285" s="721" t="s">
        <v>153</v>
      </c>
      <c r="N285" s="721" t="s">
        <v>152</v>
      </c>
      <c r="O285" s="721" t="s">
        <v>39</v>
      </c>
      <c r="P285" s="721" t="s">
        <v>40</v>
      </c>
      <c r="Q285" s="721" t="s">
        <v>41</v>
      </c>
      <c r="R285" s="721" t="s">
        <v>42</v>
      </c>
      <c r="S285" s="721" t="s">
        <v>154</v>
      </c>
      <c r="T285" s="723" t="s">
        <v>89</v>
      </c>
      <c r="U285" s="760"/>
      <c r="V285" s="719"/>
    </row>
    <row r="286" spans="1:24" ht="15" customHeight="1" x14ac:dyDescent="0.2">
      <c r="B286" s="732"/>
      <c r="C286" s="733"/>
      <c r="D286" s="734"/>
      <c r="E286" s="770"/>
      <c r="F286" s="771"/>
      <c r="G286" s="771"/>
      <c r="H286" s="772"/>
      <c r="I286" s="775"/>
      <c r="J286" s="721"/>
      <c r="K286" s="721"/>
      <c r="L286" s="721"/>
      <c r="M286" s="721"/>
      <c r="N286" s="721"/>
      <c r="O286" s="721"/>
      <c r="P286" s="721"/>
      <c r="Q286" s="721"/>
      <c r="R286" s="721"/>
      <c r="S286" s="721"/>
      <c r="T286" s="723"/>
      <c r="U286" s="725" t="s">
        <v>43</v>
      </c>
      <c r="V286" s="727" t="s">
        <v>44</v>
      </c>
    </row>
    <row r="287" spans="1:24" ht="15" customHeight="1" x14ac:dyDescent="0.2">
      <c r="B287" s="777" t="str">
        <f>"KATEGORIE: "&amp;'Start - podzim'!$N$2</f>
        <v>KATEGORIE: STARŠÍ</v>
      </c>
      <c r="C287" s="778"/>
      <c r="D287" s="779"/>
      <c r="E287" s="725" t="s">
        <v>45</v>
      </c>
      <c r="F287" s="721" t="s">
        <v>46</v>
      </c>
      <c r="G287" s="721" t="s">
        <v>47</v>
      </c>
      <c r="H287" s="727" t="s">
        <v>48</v>
      </c>
      <c r="I287" s="775"/>
      <c r="J287" s="721"/>
      <c r="K287" s="721"/>
      <c r="L287" s="721"/>
      <c r="M287" s="721"/>
      <c r="N287" s="721"/>
      <c r="O287" s="721"/>
      <c r="P287" s="721"/>
      <c r="Q287" s="721"/>
      <c r="R287" s="721"/>
      <c r="S287" s="721"/>
      <c r="T287" s="723"/>
      <c r="U287" s="725"/>
      <c r="V287" s="727"/>
    </row>
    <row r="288" spans="1:24" ht="15" customHeight="1" x14ac:dyDescent="0.2">
      <c r="B288" s="780"/>
      <c r="C288" s="781"/>
      <c r="D288" s="782"/>
      <c r="E288" s="725"/>
      <c r="F288" s="721"/>
      <c r="G288" s="721"/>
      <c r="H288" s="727"/>
      <c r="I288" s="775"/>
      <c r="J288" s="721"/>
      <c r="K288" s="721"/>
      <c r="L288" s="721"/>
      <c r="M288" s="721"/>
      <c r="N288" s="721"/>
      <c r="O288" s="721"/>
      <c r="P288" s="721"/>
      <c r="Q288" s="721"/>
      <c r="R288" s="721"/>
      <c r="S288" s="721"/>
      <c r="T288" s="723"/>
      <c r="U288" s="725"/>
      <c r="V288" s="727"/>
    </row>
    <row r="289" spans="1:24" ht="16.899999999999999" customHeight="1" x14ac:dyDescent="0.2">
      <c r="B289" s="760" t="s">
        <v>49</v>
      </c>
      <c r="C289" s="762" t="s">
        <v>50</v>
      </c>
      <c r="D289" s="719" t="s">
        <v>51</v>
      </c>
      <c r="E289" s="725"/>
      <c r="F289" s="721"/>
      <c r="G289" s="721"/>
      <c r="H289" s="727"/>
      <c r="I289" s="775"/>
      <c r="J289" s="721"/>
      <c r="K289" s="721"/>
      <c r="L289" s="721"/>
      <c r="M289" s="721"/>
      <c r="N289" s="721"/>
      <c r="O289" s="721"/>
      <c r="P289" s="721"/>
      <c r="Q289" s="721"/>
      <c r="R289" s="721"/>
      <c r="S289" s="721"/>
      <c r="T289" s="723"/>
      <c r="U289" s="725"/>
      <c r="V289" s="727"/>
    </row>
    <row r="290" spans="1:24" ht="16.899999999999999" customHeight="1" thickBot="1" x14ac:dyDescent="0.25">
      <c r="B290" s="761"/>
      <c r="C290" s="763"/>
      <c r="D290" s="720"/>
      <c r="E290" s="726"/>
      <c r="F290" s="722"/>
      <c r="G290" s="722"/>
      <c r="H290" s="728"/>
      <c r="I290" s="776"/>
      <c r="J290" s="722"/>
      <c r="K290" s="722"/>
      <c r="L290" s="722"/>
      <c r="M290" s="722"/>
      <c r="N290" s="722"/>
      <c r="O290" s="722"/>
      <c r="P290" s="722"/>
      <c r="Q290" s="722"/>
      <c r="R290" s="722"/>
      <c r="S290" s="722"/>
      <c r="T290" s="724"/>
      <c r="U290" s="726"/>
      <c r="V290" s="728"/>
    </row>
    <row r="291" spans="1:24" ht="19.899999999999999" customHeight="1" x14ac:dyDescent="0.2">
      <c r="A291" s="744" t="str">
        <f>IF('Start - jaro'!Q21="","","x")</f>
        <v/>
      </c>
      <c r="B291" s="787">
        <v>91</v>
      </c>
      <c r="C291" s="756" t="str">
        <f>IF('Start - jaro'!O21="","",'Start - jaro'!O21)</f>
        <v/>
      </c>
      <c r="D291" s="79" t="s">
        <v>52</v>
      </c>
      <c r="E291" s="82"/>
      <c r="F291" s="83"/>
      <c r="G291" s="173"/>
      <c r="H291" s="179" t="str">
        <f>IF($C291="","",IF(OR($E291="DNF",$F291="DNF",$G291="DNF"),"DNF",IF(OR($E291="NP",$F291="NP",$G291="NP"),"NP",IF(ISERROR(MEDIAN($E291:$G291)),"DNF",IF(COUNT($E291:$G291)&lt;3,MAX($E291:$G291),MEDIAN($E291:$G291))))))</f>
        <v/>
      </c>
      <c r="I291" s="88"/>
      <c r="J291" s="89"/>
      <c r="K291" s="89"/>
      <c r="L291" s="89"/>
      <c r="M291" s="89"/>
      <c r="N291" s="89"/>
      <c r="O291" s="89"/>
      <c r="P291" s="89"/>
      <c r="Q291" s="89"/>
      <c r="R291" s="89"/>
      <c r="S291" s="89"/>
      <c r="T291" s="90"/>
      <c r="U291" s="107" t="str">
        <f t="shared" ref="U291:U310" si="13">IF(H291="","",IF(H291="NP","NP",IF(H291="DNF","DNF",SUM(I291:T291)+H291)))</f>
        <v/>
      </c>
      <c r="V291" s="758" t="str">
        <f>IF(C291="x","x",IF(C291="","",IF(OR(W291="NP",W291="DNF"),IF(W291="NP",MAX(W$12:W$309)+COUNTIF((W$12:W$309),MAX(W$12:W$309)),MAX(W$12:W$309)+COUNTIF((W$12:W$309),MAX(W$12:W$309))+COUNTIF((W$12:W$309),"NP")),W291)))</f>
        <v/>
      </c>
      <c r="W291" s="789" t="str">
        <f>IF(A291="x","x",IF(C291="","",IF(OR(X291="NP",X291="DNF"),X291,RANK(X291,X$12:X$61,1))))</f>
        <v/>
      </c>
      <c r="X291" s="718" t="str">
        <f>IF(A291="x","x",IF(C291="","",IF(OR(AND(U291="NP",U292="NP"),AND(U291="DNF",U292="DNF")),U291,IF(AND(U291="NP",U292="DNF"),U291,IF(AND(U291="DNF",U292="NP"),U292,MIN(U291,U292))))))</f>
        <v/>
      </c>
    </row>
    <row r="292" spans="1:24" ht="19.899999999999999" customHeight="1" thickBot="1" x14ac:dyDescent="0.25">
      <c r="A292" s="744"/>
      <c r="B292" s="784"/>
      <c r="C292" s="757"/>
      <c r="D292" s="80" t="s">
        <v>53</v>
      </c>
      <c r="E292" s="84"/>
      <c r="F292" s="85"/>
      <c r="G292" s="177"/>
      <c r="H292" s="180" t="str">
        <f>IF($C291="","",IF(OR($E292="DNF",$F292="DNF",$G292="DNF"),"DNF",IF(OR($E292="NP",$F292="NP",$G292="NP"),"NP",IF(ISERROR(MEDIAN($E292:$G292)),"DNF",IF(COUNT($E292:$G292)&lt;3,MAX($E292:$G292),MEDIAN($E292:$G292))))))</f>
        <v/>
      </c>
      <c r="I292" s="91"/>
      <c r="J292" s="92"/>
      <c r="K292" s="92"/>
      <c r="L292" s="92"/>
      <c r="M292" s="92"/>
      <c r="N292" s="92"/>
      <c r="O292" s="92"/>
      <c r="P292" s="92"/>
      <c r="Q292" s="92"/>
      <c r="R292" s="92"/>
      <c r="S292" s="92"/>
      <c r="T292" s="93"/>
      <c r="U292" s="108" t="str">
        <f t="shared" si="13"/>
        <v/>
      </c>
      <c r="V292" s="759"/>
      <c r="W292" s="789"/>
      <c r="X292" s="718"/>
    </row>
    <row r="293" spans="1:24" ht="19.899999999999999" customHeight="1" x14ac:dyDescent="0.2">
      <c r="A293" s="744" t="str">
        <f>IF('Start - jaro'!Q22="","","x")</f>
        <v/>
      </c>
      <c r="B293" s="787">
        <v>92</v>
      </c>
      <c r="C293" s="788" t="str">
        <f>IF('Start - jaro'!O22="","",'Start - jaro'!O22)</f>
        <v/>
      </c>
      <c r="D293" s="79" t="s">
        <v>52</v>
      </c>
      <c r="E293" s="82"/>
      <c r="F293" s="83"/>
      <c r="G293" s="173"/>
      <c r="H293" s="179" t="str">
        <f>IF($C293="","",IF(OR($E293="DNF",$F293="DNF",$G293="DNF"),"DNF",IF(OR($E293="NP",$F293="NP",$G293="NP"),"NP",IF(ISERROR(MEDIAN($E293:$G293)),"DNF",IF(COUNT($E293:$G293)&lt;3,MAX($E293:$G293),MEDIAN($E293:$G293))))))</f>
        <v/>
      </c>
      <c r="I293" s="88"/>
      <c r="J293" s="89"/>
      <c r="K293" s="89"/>
      <c r="L293" s="89"/>
      <c r="M293" s="89"/>
      <c r="N293" s="89"/>
      <c r="O293" s="89"/>
      <c r="P293" s="89"/>
      <c r="Q293" s="89"/>
      <c r="R293" s="89"/>
      <c r="S293" s="89"/>
      <c r="T293" s="90"/>
      <c r="U293" s="107" t="str">
        <f t="shared" si="13"/>
        <v/>
      </c>
      <c r="V293" s="758" t="str">
        <f>IF(C293="x","x",IF(C293="","",IF(OR(W293="NP",W293="DNF"),IF(W293="NP",MAX(W$12:W$309)+COUNTIF((W$12:W$309),MAX(W$12:W$309)),MAX(W$12:W$309)+COUNTIF((W$12:W$309),MAX(W$12:W$309))+COUNTIF((W$12:W$309),"NP")),W293)))</f>
        <v/>
      </c>
      <c r="W293" s="789" t="str">
        <f>IF(A293="x","x",IF(C293="","",IF(OR(X293="NP",X293="DNF"),X293,RANK(X293,X$12:X$61,1))))</f>
        <v/>
      </c>
      <c r="X293" s="718" t="str">
        <f>IF(A293="x","x",IF(C293="","",IF(OR(AND(U293="NP",U294="NP"),AND(U293="DNF",U294="DNF")),U293,IF(AND(U293="NP",U294="DNF"),U293,IF(AND(U293="DNF",U294="NP"),U294,MIN(U293,U294))))))</f>
        <v/>
      </c>
    </row>
    <row r="294" spans="1:24" ht="19.899999999999999" customHeight="1" thickBot="1" x14ac:dyDescent="0.25">
      <c r="A294" s="744"/>
      <c r="B294" s="784"/>
      <c r="C294" s="786"/>
      <c r="D294" s="80" t="s">
        <v>53</v>
      </c>
      <c r="E294" s="84"/>
      <c r="F294" s="85"/>
      <c r="G294" s="177"/>
      <c r="H294" s="180" t="str">
        <f>IF($C293="","",IF(OR($E294="DNF",$F294="DNF",$G294="DNF"),"DNF",IF(OR($E294="NP",$F294="NP",$G294="NP"),"NP",IF(ISERROR(MEDIAN($E294:$G294)),"DNF",IF(COUNT($E294:$G294)&lt;3,MAX($E294:$G294),MEDIAN($E294:$G294))))))</f>
        <v/>
      </c>
      <c r="I294" s="91"/>
      <c r="J294" s="92"/>
      <c r="K294" s="92"/>
      <c r="L294" s="92"/>
      <c r="M294" s="92"/>
      <c r="N294" s="92"/>
      <c r="O294" s="92"/>
      <c r="P294" s="92"/>
      <c r="Q294" s="92"/>
      <c r="R294" s="92"/>
      <c r="S294" s="92"/>
      <c r="T294" s="93"/>
      <c r="U294" s="108" t="str">
        <f t="shared" si="13"/>
        <v/>
      </c>
      <c r="V294" s="759"/>
      <c r="W294" s="789"/>
      <c r="X294" s="718"/>
    </row>
    <row r="295" spans="1:24" ht="19.899999999999999" customHeight="1" x14ac:dyDescent="0.2">
      <c r="A295" s="744" t="str">
        <f>IF('Start - jaro'!Q23="","","x")</f>
        <v/>
      </c>
      <c r="B295" s="787">
        <v>93</v>
      </c>
      <c r="C295" s="756" t="str">
        <f>IF('Start - jaro'!O23="","",'Start - jaro'!O23)</f>
        <v/>
      </c>
      <c r="D295" s="79" t="s">
        <v>52</v>
      </c>
      <c r="E295" s="82"/>
      <c r="F295" s="83"/>
      <c r="G295" s="173"/>
      <c r="H295" s="179" t="str">
        <f>IF($C295="","",IF(OR($E295="DNF",$F295="DNF",$G295="DNF"),"DNF",IF(OR($E295="NP",$F295="NP",$G295="NP"),"NP",IF(ISERROR(MEDIAN($E295:$G295)),"DNF",IF(COUNT($E295:$G295)&lt;3,MAX($E295:$G295),MEDIAN($E295:$G295))))))</f>
        <v/>
      </c>
      <c r="I295" s="88"/>
      <c r="J295" s="89"/>
      <c r="K295" s="89"/>
      <c r="L295" s="89"/>
      <c r="M295" s="89"/>
      <c r="N295" s="89"/>
      <c r="O295" s="89"/>
      <c r="P295" s="89"/>
      <c r="Q295" s="89"/>
      <c r="R295" s="89"/>
      <c r="S295" s="89"/>
      <c r="T295" s="90"/>
      <c r="U295" s="107" t="str">
        <f t="shared" si="13"/>
        <v/>
      </c>
      <c r="V295" s="758" t="str">
        <f>IF(C295="x","x",IF(C295="","",IF(OR(W295="NP",W295="DNF"),IF(W295="NP",MAX(W$12:W$309)+COUNTIF((W$12:W$309),MAX(W$12:W$309)),MAX(W$12:W$309)+COUNTIF((W$12:W$309),MAX(W$12:W$309))+COUNTIF((W$12:W$309),"NP")),W295)))</f>
        <v/>
      </c>
      <c r="W295" s="789" t="str">
        <f>IF(A295="x","x",IF(C295="","",IF(OR(X295="NP",X295="DNF"),X295,RANK(X295,X$12:X$61,1))))</f>
        <v/>
      </c>
      <c r="X295" s="718" t="str">
        <f>IF(A295="x","x",IF(C295="","",IF(OR(AND(U295="NP",U296="NP"),AND(U295="DNF",U296="DNF")),U295,IF(AND(U295="NP",U296="DNF"),U295,IF(AND(U295="DNF",U296="NP"),U296,MIN(U295,U296))))))</f>
        <v/>
      </c>
    </row>
    <row r="296" spans="1:24" ht="19.899999999999999" customHeight="1" thickBot="1" x14ac:dyDescent="0.25">
      <c r="A296" s="744"/>
      <c r="B296" s="784"/>
      <c r="C296" s="757"/>
      <c r="D296" s="80" t="s">
        <v>53</v>
      </c>
      <c r="E296" s="84"/>
      <c r="F296" s="85"/>
      <c r="G296" s="177"/>
      <c r="H296" s="180" t="str">
        <f>IF($C295="","",IF(OR($E296="DNF",$F296="DNF",$G296="DNF"),"DNF",IF(OR($E296="NP",$F296="NP",$G296="NP"),"NP",IF(ISERROR(MEDIAN($E296:$G296)),"DNF",IF(COUNT($E296:$G296)&lt;3,MAX($E296:$G296),MEDIAN($E296:$G296))))))</f>
        <v/>
      </c>
      <c r="I296" s="91"/>
      <c r="J296" s="92"/>
      <c r="K296" s="92"/>
      <c r="L296" s="92"/>
      <c r="M296" s="92"/>
      <c r="N296" s="92"/>
      <c r="O296" s="92"/>
      <c r="P296" s="92"/>
      <c r="Q296" s="92"/>
      <c r="R296" s="92"/>
      <c r="S296" s="92"/>
      <c r="T296" s="93"/>
      <c r="U296" s="108" t="str">
        <f t="shared" si="13"/>
        <v/>
      </c>
      <c r="V296" s="759"/>
      <c r="W296" s="789"/>
      <c r="X296" s="718"/>
    </row>
    <row r="297" spans="1:24" ht="19.899999999999999" customHeight="1" x14ac:dyDescent="0.2">
      <c r="A297" s="744" t="str">
        <f>IF('Start - jaro'!Q24="","","x")</f>
        <v/>
      </c>
      <c r="B297" s="787">
        <v>94</v>
      </c>
      <c r="C297" s="788" t="str">
        <f>IF('Start - jaro'!O24="","",'Start - jaro'!O24)</f>
        <v/>
      </c>
      <c r="D297" s="79" t="s">
        <v>52</v>
      </c>
      <c r="E297" s="82"/>
      <c r="F297" s="83"/>
      <c r="G297" s="173"/>
      <c r="H297" s="179" t="str">
        <f>IF($C297="","",IF(OR($E297="DNF",$F297="DNF",$G297="DNF"),"DNF",IF(OR($E297="NP",$F297="NP",$G297="NP"),"NP",IF(ISERROR(MEDIAN($E297:$G297)),"DNF",IF(COUNT($E297:$G297)&lt;3,MAX($E297:$G297),MEDIAN($E297:$G297))))))</f>
        <v/>
      </c>
      <c r="I297" s="88"/>
      <c r="J297" s="89"/>
      <c r="K297" s="89"/>
      <c r="L297" s="89"/>
      <c r="M297" s="89"/>
      <c r="N297" s="89"/>
      <c r="O297" s="89"/>
      <c r="P297" s="89"/>
      <c r="Q297" s="89"/>
      <c r="R297" s="89"/>
      <c r="S297" s="89"/>
      <c r="T297" s="90"/>
      <c r="U297" s="107" t="str">
        <f t="shared" si="13"/>
        <v/>
      </c>
      <c r="V297" s="758" t="str">
        <f>IF(C297="x","x",IF(C297="","",IF(OR(W297="NP",W297="DNF"),IF(W297="NP",MAX(W$12:W$309)+COUNTIF((W$12:W$309),MAX(W$12:W$309)),MAX(W$12:W$309)+COUNTIF((W$12:W$309),MAX(W$12:W$309))+COUNTIF((W$12:W$309),"NP")),W297)))</f>
        <v/>
      </c>
      <c r="W297" s="789" t="str">
        <f>IF(A297="x","x",IF(C297="","",IF(OR(X297="NP",X297="DNF"),X297,RANK(X297,X$12:X$61,1))))</f>
        <v/>
      </c>
      <c r="X297" s="718" t="str">
        <f>IF(A297="x","x",IF(C297="","",IF(OR(AND(U297="NP",U298="NP"),AND(U297="DNF",U298="DNF")),U297,IF(AND(U297="NP",U298="DNF"),U297,IF(AND(U297="DNF",U298="NP"),U298,MIN(U297,U298))))))</f>
        <v/>
      </c>
    </row>
    <row r="298" spans="1:24" ht="19.899999999999999" customHeight="1" thickBot="1" x14ac:dyDescent="0.25">
      <c r="A298" s="744"/>
      <c r="B298" s="784"/>
      <c r="C298" s="786"/>
      <c r="D298" s="80" t="s">
        <v>53</v>
      </c>
      <c r="E298" s="84"/>
      <c r="F298" s="85"/>
      <c r="G298" s="177"/>
      <c r="H298" s="180" t="str">
        <f>IF($C297="","",IF(OR($E298="DNF",$F298="DNF",$G298="DNF"),"DNF",IF(OR($E298="NP",$F298="NP",$G298="NP"),"NP",IF(ISERROR(MEDIAN($E298:$G298)),"DNF",IF(COUNT($E298:$G298)&lt;3,MAX($E298:$G298),MEDIAN($E298:$G298))))))</f>
        <v/>
      </c>
      <c r="I298" s="91"/>
      <c r="J298" s="92"/>
      <c r="K298" s="92"/>
      <c r="L298" s="92"/>
      <c r="M298" s="92"/>
      <c r="N298" s="92"/>
      <c r="O298" s="92"/>
      <c r="P298" s="92"/>
      <c r="Q298" s="92"/>
      <c r="R298" s="92"/>
      <c r="S298" s="92"/>
      <c r="T298" s="93"/>
      <c r="U298" s="108" t="str">
        <f t="shared" si="13"/>
        <v/>
      </c>
      <c r="V298" s="759"/>
      <c r="W298" s="789"/>
      <c r="X298" s="718"/>
    </row>
    <row r="299" spans="1:24" ht="19.899999999999999" customHeight="1" x14ac:dyDescent="0.2">
      <c r="A299" s="744" t="str">
        <f>IF('Start - jaro'!Q25="","","x")</f>
        <v/>
      </c>
      <c r="B299" s="787">
        <v>95</v>
      </c>
      <c r="C299" s="756" t="str">
        <f>IF('Start - jaro'!O25="","",'Start - jaro'!O25)</f>
        <v/>
      </c>
      <c r="D299" s="79" t="s">
        <v>52</v>
      </c>
      <c r="E299" s="82"/>
      <c r="F299" s="83"/>
      <c r="G299" s="173"/>
      <c r="H299" s="179" t="str">
        <f>IF($C299="","",IF(OR($E299="DNF",$F299="DNF",$G299="DNF"),"DNF",IF(OR($E299="NP",$F299="NP",$G299="NP"),"NP",IF(ISERROR(MEDIAN($E299:$G299)),"DNF",IF(COUNT($E299:$G299)&lt;3,MAX($E299:$G299),MEDIAN($E299:$G299))))))</f>
        <v/>
      </c>
      <c r="I299" s="88"/>
      <c r="J299" s="89"/>
      <c r="K299" s="89"/>
      <c r="L299" s="89"/>
      <c r="M299" s="89"/>
      <c r="N299" s="89"/>
      <c r="O299" s="89"/>
      <c r="P299" s="89"/>
      <c r="Q299" s="89"/>
      <c r="R299" s="89"/>
      <c r="S299" s="89"/>
      <c r="T299" s="90"/>
      <c r="U299" s="107" t="str">
        <f t="shared" si="13"/>
        <v/>
      </c>
      <c r="V299" s="758" t="str">
        <f>IF(C299="x","x",IF(C299="","",IF(OR(W299="NP",W299="DNF"),IF(W299="NP",MAX(W$12:W$309)+COUNTIF((W$12:W$309),MAX(W$12:W$309)),MAX(W$12:W$309)+COUNTIF((W$12:W$309),MAX(W$12:W$309))+COUNTIF((W$12:W$309),"NP")),W299)))</f>
        <v/>
      </c>
      <c r="W299" s="789" t="str">
        <f>IF(A299="x","x",IF(C299="","",IF(OR(X299="NP",X299="DNF"),X299,RANK(X299,X$12:X$61,1))))</f>
        <v/>
      </c>
      <c r="X299" s="718" t="str">
        <f>IF(A299="x","x",IF(C299="","",IF(OR(AND(U299="NP",U300="NP"),AND(U299="DNF",U300="DNF")),U299,IF(AND(U299="NP",U300="DNF"),U299,IF(AND(U299="DNF",U300="NP"),U300,MIN(U299,U300))))))</f>
        <v/>
      </c>
    </row>
    <row r="300" spans="1:24" ht="19.899999999999999" customHeight="1" thickBot="1" x14ac:dyDescent="0.25">
      <c r="A300" s="744"/>
      <c r="B300" s="784"/>
      <c r="C300" s="757"/>
      <c r="D300" s="80" t="s">
        <v>53</v>
      </c>
      <c r="E300" s="84"/>
      <c r="F300" s="85"/>
      <c r="G300" s="177"/>
      <c r="H300" s="180" t="str">
        <f>IF($C299="","",IF(OR($E300="DNF",$F300="DNF",$G300="DNF"),"DNF",IF(OR($E300="NP",$F300="NP",$G300="NP"),"NP",IF(ISERROR(MEDIAN($E300:$G300)),"DNF",IF(COUNT($E300:$G300)&lt;3,MAX($E300:$G300),MEDIAN($E300:$G300))))))</f>
        <v/>
      </c>
      <c r="I300" s="91"/>
      <c r="J300" s="92"/>
      <c r="K300" s="92"/>
      <c r="L300" s="92"/>
      <c r="M300" s="92"/>
      <c r="N300" s="92"/>
      <c r="O300" s="92"/>
      <c r="P300" s="92"/>
      <c r="Q300" s="92"/>
      <c r="R300" s="92"/>
      <c r="S300" s="92"/>
      <c r="T300" s="93"/>
      <c r="U300" s="108" t="str">
        <f t="shared" si="13"/>
        <v/>
      </c>
      <c r="V300" s="759"/>
      <c r="W300" s="789"/>
      <c r="X300" s="718"/>
    </row>
    <row r="301" spans="1:24" ht="19.899999999999999" customHeight="1" x14ac:dyDescent="0.2">
      <c r="A301" s="744" t="str">
        <f>IF('Start - jaro'!Q26="","","x")</f>
        <v/>
      </c>
      <c r="B301" s="787">
        <v>96</v>
      </c>
      <c r="C301" s="788" t="str">
        <f>IF('Start - jaro'!O26="","",'Start - jaro'!O26)</f>
        <v/>
      </c>
      <c r="D301" s="79" t="s">
        <v>52</v>
      </c>
      <c r="E301" s="82"/>
      <c r="F301" s="83"/>
      <c r="G301" s="173"/>
      <c r="H301" s="179" t="str">
        <f>IF($C301="","",IF(OR($E301="DNF",$F301="DNF",$G301="DNF"),"DNF",IF(OR($E301="NP",$F301="NP",$G301="NP"),"NP",IF(ISERROR(MEDIAN($E301:$G301)),"DNF",IF(COUNT($E301:$G301)&lt;3,MAX($E301:$G301),MEDIAN($E301:$G301))))))</f>
        <v/>
      </c>
      <c r="I301" s="88"/>
      <c r="J301" s="89"/>
      <c r="K301" s="89"/>
      <c r="L301" s="89"/>
      <c r="M301" s="89"/>
      <c r="N301" s="89"/>
      <c r="O301" s="89"/>
      <c r="P301" s="89"/>
      <c r="Q301" s="89"/>
      <c r="R301" s="89"/>
      <c r="S301" s="89"/>
      <c r="T301" s="90"/>
      <c r="U301" s="107" t="str">
        <f t="shared" si="13"/>
        <v/>
      </c>
      <c r="V301" s="758" t="str">
        <f>IF(C301="x","x",IF(C301="","",IF(OR(W301="NP",W301="DNF"),IF(W301="NP",MAX(W$12:W$309)+COUNTIF((W$12:W$309),MAX(W$12:W$309)),MAX(W$12:W$309)+COUNTIF((W$12:W$309),MAX(W$12:W$309))+COUNTIF((W$12:W$309),"NP")),W301)))</f>
        <v/>
      </c>
      <c r="W301" s="789" t="str">
        <f>IF(A301="x","x",IF(C301="","",IF(OR(X301="NP",X301="DNF"),X301,RANK(X301,X$12:X$61,1))))</f>
        <v/>
      </c>
      <c r="X301" s="718" t="str">
        <f>IF(A301="x","x",IF(C301="","",IF(OR(AND(U301="NP",U302="NP"),AND(U301="DNF",U302="DNF")),U301,IF(AND(U301="NP",U302="DNF"),U301,IF(AND(U301="DNF",U302="NP"),U302,MIN(U301,U302))))))</f>
        <v/>
      </c>
    </row>
    <row r="302" spans="1:24" ht="19.899999999999999" customHeight="1" thickBot="1" x14ac:dyDescent="0.25">
      <c r="A302" s="744"/>
      <c r="B302" s="784"/>
      <c r="C302" s="786"/>
      <c r="D302" s="80" t="s">
        <v>53</v>
      </c>
      <c r="E302" s="84"/>
      <c r="F302" s="85"/>
      <c r="G302" s="177"/>
      <c r="H302" s="180" t="str">
        <f>IF($C301="","",IF(OR($E302="DNF",$F302="DNF",$G302="DNF"),"DNF",IF(OR($E302="NP",$F302="NP",$G302="NP"),"NP",IF(ISERROR(MEDIAN($E302:$G302)),"DNF",IF(COUNT($E302:$G302)&lt;3,MAX($E302:$G302),MEDIAN($E302:$G302))))))</f>
        <v/>
      </c>
      <c r="I302" s="91"/>
      <c r="J302" s="92"/>
      <c r="K302" s="92"/>
      <c r="L302" s="92"/>
      <c r="M302" s="92"/>
      <c r="N302" s="92"/>
      <c r="O302" s="92"/>
      <c r="P302" s="92"/>
      <c r="Q302" s="92"/>
      <c r="R302" s="92"/>
      <c r="S302" s="92"/>
      <c r="T302" s="93"/>
      <c r="U302" s="108" t="str">
        <f t="shared" si="13"/>
        <v/>
      </c>
      <c r="V302" s="759"/>
      <c r="W302" s="789"/>
      <c r="X302" s="718"/>
    </row>
    <row r="303" spans="1:24" ht="19.899999999999999" customHeight="1" x14ac:dyDescent="0.2">
      <c r="A303" s="744" t="str">
        <f>IF('Start - jaro'!Q27="","","x")</f>
        <v/>
      </c>
      <c r="B303" s="787">
        <v>97</v>
      </c>
      <c r="C303" s="756" t="str">
        <f>IF('Start - jaro'!O27="","",'Start - jaro'!O27)</f>
        <v/>
      </c>
      <c r="D303" s="79" t="s">
        <v>52</v>
      </c>
      <c r="E303" s="82"/>
      <c r="F303" s="83"/>
      <c r="G303" s="173"/>
      <c r="H303" s="179" t="str">
        <f>IF($C303="","",IF(OR($E303="DNF",$F303="DNF",$G303="DNF"),"DNF",IF(OR($E303="NP",$F303="NP",$G303="NP"),"NP",IF(ISERROR(MEDIAN($E303:$G303)),"DNF",IF(COUNT($E303:$G303)&lt;3,MAX($E303:$G303),MEDIAN($E303:$G303))))))</f>
        <v/>
      </c>
      <c r="I303" s="88"/>
      <c r="J303" s="89"/>
      <c r="K303" s="89"/>
      <c r="L303" s="89"/>
      <c r="M303" s="89"/>
      <c r="N303" s="89"/>
      <c r="O303" s="89"/>
      <c r="P303" s="89"/>
      <c r="Q303" s="89"/>
      <c r="R303" s="89"/>
      <c r="S303" s="89"/>
      <c r="T303" s="90"/>
      <c r="U303" s="107" t="str">
        <f t="shared" si="13"/>
        <v/>
      </c>
      <c r="V303" s="758" t="str">
        <f>IF(C303="x","x",IF(C303="","",IF(OR(W303="NP",W303="DNF"),IF(W303="NP",MAX(W$12:W$309)+COUNTIF((W$12:W$309),MAX(W$12:W$309)),MAX(W$12:W$309)+COUNTIF((W$12:W$309),MAX(W$12:W$309))+COUNTIF((W$12:W$309),"NP")),W303)))</f>
        <v/>
      </c>
      <c r="W303" s="789" t="str">
        <f>IF(A303="x","x",IF(C303="","",IF(OR(X303="NP",X303="DNF"),X303,RANK(X303,X$12:X$61,1))))</f>
        <v/>
      </c>
      <c r="X303" s="718" t="str">
        <f>IF(A303="x","x",IF(C303="","",IF(OR(AND(U303="NP",U304="NP"),AND(U303="DNF",U304="DNF")),U303,IF(AND(U303="NP",U304="DNF"),U303,IF(AND(U303="DNF",U304="NP"),U304,MIN(U303,U304))))))</f>
        <v/>
      </c>
    </row>
    <row r="304" spans="1:24" ht="19.899999999999999" customHeight="1" thickBot="1" x14ac:dyDescent="0.25">
      <c r="A304" s="744"/>
      <c r="B304" s="784"/>
      <c r="C304" s="757"/>
      <c r="D304" s="80" t="s">
        <v>53</v>
      </c>
      <c r="E304" s="84"/>
      <c r="F304" s="85"/>
      <c r="G304" s="177"/>
      <c r="H304" s="180" t="str">
        <f>IF($C303="","",IF(OR($E304="DNF",$F304="DNF",$G304="DNF"),"DNF",IF(OR($E304="NP",$F304="NP",$G304="NP"),"NP",IF(ISERROR(MEDIAN($E304:$G304)),"DNF",IF(COUNT($E304:$G304)&lt;3,MAX($E304:$G304),MEDIAN($E304:$G304))))))</f>
        <v/>
      </c>
      <c r="I304" s="91"/>
      <c r="J304" s="92"/>
      <c r="K304" s="92"/>
      <c r="L304" s="92"/>
      <c r="M304" s="92"/>
      <c r="N304" s="92"/>
      <c r="O304" s="92"/>
      <c r="P304" s="92"/>
      <c r="Q304" s="92"/>
      <c r="R304" s="92"/>
      <c r="S304" s="92"/>
      <c r="T304" s="93"/>
      <c r="U304" s="108" t="str">
        <f t="shared" si="13"/>
        <v/>
      </c>
      <c r="V304" s="759"/>
      <c r="W304" s="789"/>
      <c r="X304" s="718"/>
    </row>
    <row r="305" spans="1:24" ht="19.899999999999999" customHeight="1" x14ac:dyDescent="0.2">
      <c r="A305" s="744" t="str">
        <f>IF('Start - jaro'!Q28="","","x")</f>
        <v/>
      </c>
      <c r="B305" s="787">
        <v>98</v>
      </c>
      <c r="C305" s="788" t="str">
        <f>IF('Start - jaro'!O28="","",'Start - jaro'!O28)</f>
        <v/>
      </c>
      <c r="D305" s="79" t="s">
        <v>52</v>
      </c>
      <c r="E305" s="82"/>
      <c r="F305" s="83"/>
      <c r="G305" s="173"/>
      <c r="H305" s="179" t="str">
        <f>IF($C305="","",IF(OR($E305="DNF",$F305="DNF",$G305="DNF"),"DNF",IF(OR($E305="NP",$F305="NP",$G305="NP"),"NP",IF(ISERROR(MEDIAN($E305:$G305)),"DNF",IF(COUNT($E305:$G305)&lt;3,MAX($E305:$G305),MEDIAN($E305:$G305))))))</f>
        <v/>
      </c>
      <c r="I305" s="88"/>
      <c r="J305" s="89"/>
      <c r="K305" s="89"/>
      <c r="L305" s="89"/>
      <c r="M305" s="89"/>
      <c r="N305" s="89"/>
      <c r="O305" s="89"/>
      <c r="P305" s="89"/>
      <c r="Q305" s="89"/>
      <c r="R305" s="89"/>
      <c r="S305" s="89"/>
      <c r="T305" s="90"/>
      <c r="U305" s="107" t="str">
        <f t="shared" si="13"/>
        <v/>
      </c>
      <c r="V305" s="758" t="str">
        <f>IF(C305="x","x",IF(C305="","",IF(OR(W305="NP",W305="DNF"),IF(W305="NP",MAX(W$12:W$309)+COUNTIF((W$12:W$309),MAX(W$12:W$309)),MAX(W$12:W$309)+COUNTIF((W$12:W$309),MAX(W$12:W$309))+COUNTIF((W$12:W$309),"NP")),W305)))</f>
        <v/>
      </c>
      <c r="W305" s="789" t="str">
        <f>IF(A305="x","x",IF(C305="","",IF(OR(X305="NP",X305="DNF"),X305,RANK(X305,X$12:X$61,1))))</f>
        <v/>
      </c>
      <c r="X305" s="718" t="str">
        <f>IF(A305="x","x",IF(C305="","",IF(OR(AND(U305="NP",U306="NP"),AND(U305="DNF",U306="DNF")),U305,IF(AND(U305="NP",U306="DNF"),U305,IF(AND(U305="DNF",U306="NP"),U306,MIN(U305,U306))))))</f>
        <v/>
      </c>
    </row>
    <row r="306" spans="1:24" ht="19.899999999999999" customHeight="1" thickBot="1" x14ac:dyDescent="0.25">
      <c r="A306" s="744"/>
      <c r="B306" s="784"/>
      <c r="C306" s="786"/>
      <c r="D306" s="80" t="s">
        <v>53</v>
      </c>
      <c r="E306" s="84"/>
      <c r="F306" s="85"/>
      <c r="G306" s="177"/>
      <c r="H306" s="180" t="str">
        <f>IF($C305="","",IF(OR($E306="DNF",$F306="DNF",$G306="DNF"),"DNF",IF(OR($E306="NP",$F306="NP",$G306="NP"),"NP",IF(ISERROR(MEDIAN($E306:$G306)),"DNF",IF(COUNT($E306:$G306)&lt;3,MAX($E306:$G306),MEDIAN($E306:$G306))))))</f>
        <v/>
      </c>
      <c r="I306" s="91"/>
      <c r="J306" s="92"/>
      <c r="K306" s="92"/>
      <c r="L306" s="92"/>
      <c r="M306" s="92"/>
      <c r="N306" s="92"/>
      <c r="O306" s="92"/>
      <c r="P306" s="92"/>
      <c r="Q306" s="92"/>
      <c r="R306" s="92"/>
      <c r="S306" s="92"/>
      <c r="T306" s="93"/>
      <c r="U306" s="108" t="str">
        <f t="shared" si="13"/>
        <v/>
      </c>
      <c r="V306" s="759"/>
      <c r="W306" s="789"/>
      <c r="X306" s="718"/>
    </row>
    <row r="307" spans="1:24" ht="19.899999999999999" customHeight="1" x14ac:dyDescent="0.2">
      <c r="A307" s="744" t="str">
        <f>IF('Start - jaro'!Q29="","","x")</f>
        <v/>
      </c>
      <c r="B307" s="787">
        <v>99</v>
      </c>
      <c r="C307" s="756" t="str">
        <f>IF('Start - jaro'!O29="","",'Start - jaro'!O29)</f>
        <v/>
      </c>
      <c r="D307" s="79" t="s">
        <v>52</v>
      </c>
      <c r="E307" s="82"/>
      <c r="F307" s="83"/>
      <c r="G307" s="173"/>
      <c r="H307" s="179" t="str">
        <f>IF($C307="","",IF(OR($E307="DNF",$F307="DNF",$G307="DNF"),"DNF",IF(OR($E307="NP",$F307="NP",$G307="NP"),"NP",IF(ISERROR(MEDIAN($E307:$G307)),"DNF",IF(COUNT($E307:$G307)&lt;3,MAX($E307:$G307),MEDIAN($E307:$G307))))))</f>
        <v/>
      </c>
      <c r="I307" s="88"/>
      <c r="J307" s="89"/>
      <c r="K307" s="89"/>
      <c r="L307" s="89"/>
      <c r="M307" s="89"/>
      <c r="N307" s="89"/>
      <c r="O307" s="89"/>
      <c r="P307" s="89"/>
      <c r="Q307" s="89"/>
      <c r="R307" s="89"/>
      <c r="S307" s="89"/>
      <c r="T307" s="90"/>
      <c r="U307" s="107" t="str">
        <f t="shared" si="13"/>
        <v/>
      </c>
      <c r="V307" s="758" t="str">
        <f>IF(C307="x","x",IF(C307="","",IF(OR(W307="NP",W307="DNF"),IF(W307="NP",MAX(W$12:W$309)+COUNTIF((W$12:W$309),MAX(W$12:W$309)),MAX(W$12:W$309)+COUNTIF((W$12:W$309),MAX(W$12:W$309))+COUNTIF((W$12:W$309),"NP")),W307)))</f>
        <v/>
      </c>
      <c r="W307" s="789" t="str">
        <f>IF(A307="x","x",IF(C307="","",IF(OR(X307="NP",X307="DNF"),X307,RANK(X307,X$12:X$61,1))))</f>
        <v/>
      </c>
      <c r="X307" s="718" t="str">
        <f>IF(A307="x","x",IF(C307="","",IF(OR(AND(U307="NP",U308="NP"),AND(U307="DNF",U308="DNF")),U307,IF(AND(U307="NP",U308="DNF"),U307,IF(AND(U307="DNF",U308="NP"),U308,MIN(U307,U308))))))</f>
        <v/>
      </c>
    </row>
    <row r="308" spans="1:24" ht="19.899999999999999" customHeight="1" thickBot="1" x14ac:dyDescent="0.25">
      <c r="A308" s="744"/>
      <c r="B308" s="784"/>
      <c r="C308" s="757"/>
      <c r="D308" s="80" t="s">
        <v>53</v>
      </c>
      <c r="E308" s="84"/>
      <c r="F308" s="85"/>
      <c r="G308" s="177"/>
      <c r="H308" s="180" t="str">
        <f>IF($C307="","",IF(OR($E308="DNF",$F308="DNF",$G308="DNF"),"DNF",IF(OR($E308="NP",$F308="NP",$G308="NP"),"NP",IF(ISERROR(MEDIAN($E308:$G308)),"DNF",IF(COUNT($E308:$G308)&lt;3,MAX($E308:$G308),MEDIAN($E308:$G308))))))</f>
        <v/>
      </c>
      <c r="I308" s="91"/>
      <c r="J308" s="92"/>
      <c r="K308" s="92"/>
      <c r="L308" s="92"/>
      <c r="M308" s="92"/>
      <c r="N308" s="92"/>
      <c r="O308" s="92"/>
      <c r="P308" s="92"/>
      <c r="Q308" s="92"/>
      <c r="R308" s="92"/>
      <c r="S308" s="92"/>
      <c r="T308" s="93"/>
      <c r="U308" s="108" t="str">
        <f t="shared" si="13"/>
        <v/>
      </c>
      <c r="V308" s="759"/>
      <c r="W308" s="789"/>
      <c r="X308" s="718"/>
    </row>
    <row r="309" spans="1:24" ht="19.899999999999999" customHeight="1" x14ac:dyDescent="0.2">
      <c r="A309" s="744" t="str">
        <f>IF('Start - jaro'!Q30="","","x")</f>
        <v/>
      </c>
      <c r="B309" s="787">
        <v>100</v>
      </c>
      <c r="C309" s="788" t="str">
        <f>IF('Start - jaro'!O30="","",'Start - jaro'!O30)</f>
        <v/>
      </c>
      <c r="D309" s="81" t="s">
        <v>52</v>
      </c>
      <c r="E309" s="86"/>
      <c r="F309" s="87"/>
      <c r="G309" s="178"/>
      <c r="H309" s="179" t="str">
        <f>IF($C309="","",IF(OR($E309="DNF",$F309="DNF",$G309="DNF"),"DNF",IF(OR($E309="NP",$F309="NP",$G309="NP"),"NP",IF(ISERROR(MEDIAN($E309:$G309)),"DNF",IF(COUNT($E309:$G309)&lt;3,MAX($E309:$G309),MEDIAN($E309:$G309))))))</f>
        <v/>
      </c>
      <c r="I309" s="94"/>
      <c r="J309" s="95"/>
      <c r="K309" s="95"/>
      <c r="L309" s="95"/>
      <c r="M309" s="95"/>
      <c r="N309" s="95"/>
      <c r="O309" s="95"/>
      <c r="P309" s="95"/>
      <c r="Q309" s="95"/>
      <c r="R309" s="95"/>
      <c r="S309" s="95"/>
      <c r="T309" s="96"/>
      <c r="U309" s="107" t="str">
        <f t="shared" si="13"/>
        <v/>
      </c>
      <c r="V309" s="758" t="str">
        <f>IF(C309="x","x",IF(C309="","",IF(OR(W309="NP",W309="DNF"),IF(W309="NP",MAX(W$12:W$309)+COUNTIF((W$12:W$309),MAX(W$12:W$309)),MAX(W$12:W$309)+COUNTIF((W$12:W$309),MAX(W$12:W$309))+COUNTIF((W$12:W$309),"NP")),W309)))</f>
        <v/>
      </c>
      <c r="W309" s="789" t="str">
        <f>IF(A309="x","x",IF(C309="","",IF(OR(X309="NP",X309="DNF"),X309,RANK(X309,X$12:X$61,1))))</f>
        <v/>
      </c>
      <c r="X309" s="718" t="str">
        <f>IF(A309="x","x",IF(C309="","",IF(OR(AND(U309="NP",U310="NP"),AND(U309="DNF",U310="DNF")),U309,IF(AND(U309="NP",U310="DNF"),U309,IF(AND(U309="DNF",U310="NP"),U310,MIN(U309,U310))))))</f>
        <v/>
      </c>
    </row>
    <row r="310" spans="1:24" ht="19.899999999999999" customHeight="1" thickBot="1" x14ac:dyDescent="0.25">
      <c r="A310" s="744"/>
      <c r="B310" s="784"/>
      <c r="C310" s="786"/>
      <c r="D310" s="80" t="s">
        <v>53</v>
      </c>
      <c r="E310" s="84"/>
      <c r="F310" s="85"/>
      <c r="G310" s="177"/>
      <c r="H310" s="180" t="str">
        <f>IF($C309="","",IF(OR($E310="DNF",$F310="DNF",$G310="DNF"),"DNF",IF(OR($E310="NP",$F310="NP",$G310="NP"),"NP",IF(ISERROR(MEDIAN($E310:$G310)),"DNF",IF(COUNT($E310:$G310)&lt;3,MAX($E310:$G310),MEDIAN($E310:$G310))))))</f>
        <v/>
      </c>
      <c r="I310" s="91"/>
      <c r="J310" s="92"/>
      <c r="K310" s="92"/>
      <c r="L310" s="92"/>
      <c r="M310" s="92"/>
      <c r="N310" s="92"/>
      <c r="O310" s="92"/>
      <c r="P310" s="92"/>
      <c r="Q310" s="92"/>
      <c r="R310" s="92"/>
      <c r="S310" s="92"/>
      <c r="T310" s="93"/>
      <c r="U310" s="108" t="str">
        <f t="shared" si="13"/>
        <v/>
      </c>
      <c r="V310" s="759"/>
      <c r="W310" s="789"/>
      <c r="X310" s="718"/>
    </row>
  </sheetData>
  <mergeCells count="890">
    <mergeCell ref="X303:X304"/>
    <mergeCell ref="W305:W306"/>
    <mergeCell ref="X305:X306"/>
    <mergeCell ref="W307:W308"/>
    <mergeCell ref="X307:X308"/>
    <mergeCell ref="W309:W310"/>
    <mergeCell ref="X309:X310"/>
    <mergeCell ref="A307:A308"/>
    <mergeCell ref="B307:B308"/>
    <mergeCell ref="A309:A310"/>
    <mergeCell ref="B309:B310"/>
    <mergeCell ref="C309:C310"/>
    <mergeCell ref="V309:V310"/>
    <mergeCell ref="C307:C308"/>
    <mergeCell ref="V307:V308"/>
    <mergeCell ref="A305:A306"/>
    <mergeCell ref="B305:B306"/>
    <mergeCell ref="C305:C306"/>
    <mergeCell ref="V305:V306"/>
    <mergeCell ref="A303:A304"/>
    <mergeCell ref="B303:B304"/>
    <mergeCell ref="C303:C304"/>
    <mergeCell ref="V303:V304"/>
    <mergeCell ref="W303:W304"/>
    <mergeCell ref="X295:X296"/>
    <mergeCell ref="W297:W298"/>
    <mergeCell ref="X297:X298"/>
    <mergeCell ref="W299:W300"/>
    <mergeCell ref="X299:X300"/>
    <mergeCell ref="W301:W302"/>
    <mergeCell ref="X301:X302"/>
    <mergeCell ref="A299:A300"/>
    <mergeCell ref="B299:B300"/>
    <mergeCell ref="A301:A302"/>
    <mergeCell ref="B301:B302"/>
    <mergeCell ref="C301:C302"/>
    <mergeCell ref="V301:V302"/>
    <mergeCell ref="C299:C300"/>
    <mergeCell ref="V299:V300"/>
    <mergeCell ref="A297:A298"/>
    <mergeCell ref="B297:B298"/>
    <mergeCell ref="C297:C298"/>
    <mergeCell ref="V297:V298"/>
    <mergeCell ref="A295:A296"/>
    <mergeCell ref="B295:B296"/>
    <mergeCell ref="C295:C296"/>
    <mergeCell ref="V295:V296"/>
    <mergeCell ref="W295:W296"/>
    <mergeCell ref="V291:V292"/>
    <mergeCell ref="W291:W292"/>
    <mergeCell ref="X291:X292"/>
    <mergeCell ref="A293:A294"/>
    <mergeCell ref="B293:B294"/>
    <mergeCell ref="C293:C294"/>
    <mergeCell ref="V293:V294"/>
    <mergeCell ref="W293:W294"/>
    <mergeCell ref="X293:X294"/>
    <mergeCell ref="D289:D290"/>
    <mergeCell ref="A291:A292"/>
    <mergeCell ref="B291:B292"/>
    <mergeCell ref="C291:C292"/>
    <mergeCell ref="T285:T290"/>
    <mergeCell ref="U286:U290"/>
    <mergeCell ref="R285:R290"/>
    <mergeCell ref="S285:S290"/>
    <mergeCell ref="L285:L290"/>
    <mergeCell ref="M285:M290"/>
    <mergeCell ref="A278:A279"/>
    <mergeCell ref="B278:B279"/>
    <mergeCell ref="C278:C279"/>
    <mergeCell ref="V278:V279"/>
    <mergeCell ref="N285:N290"/>
    <mergeCell ref="O285:O290"/>
    <mergeCell ref="B280:O282"/>
    <mergeCell ref="P280:V283"/>
    <mergeCell ref="B283:O283"/>
    <mergeCell ref="B284:D286"/>
    <mergeCell ref="E284:H286"/>
    <mergeCell ref="I284:T284"/>
    <mergeCell ref="U284:V285"/>
    <mergeCell ref="I285:I290"/>
    <mergeCell ref="V286:V290"/>
    <mergeCell ref="B287:D288"/>
    <mergeCell ref="E287:E290"/>
    <mergeCell ref="F287:F290"/>
    <mergeCell ref="G287:G290"/>
    <mergeCell ref="H287:H290"/>
    <mergeCell ref="B289:B290"/>
    <mergeCell ref="C289:C290"/>
    <mergeCell ref="P285:P290"/>
    <mergeCell ref="Q285:Q290"/>
    <mergeCell ref="W272:W273"/>
    <mergeCell ref="X272:X273"/>
    <mergeCell ref="W274:W275"/>
    <mergeCell ref="X274:X275"/>
    <mergeCell ref="W276:W277"/>
    <mergeCell ref="X276:X277"/>
    <mergeCell ref="J285:J290"/>
    <mergeCell ref="K285:K290"/>
    <mergeCell ref="W278:W279"/>
    <mergeCell ref="X278:X279"/>
    <mergeCell ref="A274:A275"/>
    <mergeCell ref="B274:B275"/>
    <mergeCell ref="C274:C275"/>
    <mergeCell ref="V274:V275"/>
    <mergeCell ref="A272:A273"/>
    <mergeCell ref="B272:B273"/>
    <mergeCell ref="C272:C273"/>
    <mergeCell ref="V272:V273"/>
    <mergeCell ref="C276:C277"/>
    <mergeCell ref="V276:V277"/>
    <mergeCell ref="A276:A277"/>
    <mergeCell ref="B276:B277"/>
    <mergeCell ref="X264:X265"/>
    <mergeCell ref="W266:W267"/>
    <mergeCell ref="X266:X267"/>
    <mergeCell ref="W268:W269"/>
    <mergeCell ref="X268:X269"/>
    <mergeCell ref="W270:W271"/>
    <mergeCell ref="X270:X271"/>
    <mergeCell ref="A268:A269"/>
    <mergeCell ref="B268:B269"/>
    <mergeCell ref="A270:A271"/>
    <mergeCell ref="B270:B271"/>
    <mergeCell ref="C270:C271"/>
    <mergeCell ref="V270:V271"/>
    <mergeCell ref="C268:C269"/>
    <mergeCell ref="V268:V269"/>
    <mergeCell ref="A266:A267"/>
    <mergeCell ref="B266:B267"/>
    <mergeCell ref="C266:C267"/>
    <mergeCell ref="V266:V267"/>
    <mergeCell ref="A264:A265"/>
    <mergeCell ref="B264:B265"/>
    <mergeCell ref="C264:C265"/>
    <mergeCell ref="V264:V265"/>
    <mergeCell ref="W264:W265"/>
    <mergeCell ref="V260:V261"/>
    <mergeCell ref="W260:W261"/>
    <mergeCell ref="X260:X261"/>
    <mergeCell ref="A262:A263"/>
    <mergeCell ref="B262:B263"/>
    <mergeCell ref="C262:C263"/>
    <mergeCell ref="V262:V263"/>
    <mergeCell ref="W262:W263"/>
    <mergeCell ref="X262:X263"/>
    <mergeCell ref="D258:D259"/>
    <mergeCell ref="A260:A261"/>
    <mergeCell ref="B260:B261"/>
    <mergeCell ref="C260:C261"/>
    <mergeCell ref="T254:T259"/>
    <mergeCell ref="U255:U259"/>
    <mergeCell ref="R254:R259"/>
    <mergeCell ref="S254:S259"/>
    <mergeCell ref="L254:L259"/>
    <mergeCell ref="M254:M259"/>
    <mergeCell ref="A247:A248"/>
    <mergeCell ref="B247:B248"/>
    <mergeCell ref="C247:C248"/>
    <mergeCell ref="V247:V248"/>
    <mergeCell ref="N254:N259"/>
    <mergeCell ref="O254:O259"/>
    <mergeCell ref="B249:O251"/>
    <mergeCell ref="P249:V252"/>
    <mergeCell ref="B252:O252"/>
    <mergeCell ref="B253:D255"/>
    <mergeCell ref="E253:H255"/>
    <mergeCell ref="I253:T253"/>
    <mergeCell ref="U253:V254"/>
    <mergeCell ref="I254:I259"/>
    <mergeCell ref="V255:V259"/>
    <mergeCell ref="B256:D257"/>
    <mergeCell ref="E256:E259"/>
    <mergeCell ref="F256:F259"/>
    <mergeCell ref="G256:G259"/>
    <mergeCell ref="H256:H259"/>
    <mergeCell ref="B258:B259"/>
    <mergeCell ref="C258:C259"/>
    <mergeCell ref="P254:P259"/>
    <mergeCell ref="Q254:Q259"/>
    <mergeCell ref="W241:W242"/>
    <mergeCell ref="X241:X242"/>
    <mergeCell ref="W243:W244"/>
    <mergeCell ref="X243:X244"/>
    <mergeCell ref="W245:W246"/>
    <mergeCell ref="X245:X246"/>
    <mergeCell ref="J254:J259"/>
    <mergeCell ref="K254:K259"/>
    <mergeCell ref="W247:W248"/>
    <mergeCell ref="X247:X248"/>
    <mergeCell ref="A243:A244"/>
    <mergeCell ref="B243:B244"/>
    <mergeCell ref="C243:C244"/>
    <mergeCell ref="V243:V244"/>
    <mergeCell ref="A241:A242"/>
    <mergeCell ref="B241:B242"/>
    <mergeCell ref="C241:C242"/>
    <mergeCell ref="V241:V242"/>
    <mergeCell ref="C245:C246"/>
    <mergeCell ref="V245:V246"/>
    <mergeCell ref="A245:A246"/>
    <mergeCell ref="B245:B246"/>
    <mergeCell ref="X233:X234"/>
    <mergeCell ref="W235:W236"/>
    <mergeCell ref="X235:X236"/>
    <mergeCell ref="W237:W238"/>
    <mergeCell ref="X237:X238"/>
    <mergeCell ref="W239:W240"/>
    <mergeCell ref="X239:X240"/>
    <mergeCell ref="A237:A238"/>
    <mergeCell ref="B237:B238"/>
    <mergeCell ref="A239:A240"/>
    <mergeCell ref="B239:B240"/>
    <mergeCell ref="C239:C240"/>
    <mergeCell ref="V239:V240"/>
    <mergeCell ref="C237:C238"/>
    <mergeCell ref="V237:V238"/>
    <mergeCell ref="A235:A236"/>
    <mergeCell ref="B235:B236"/>
    <mergeCell ref="C235:C236"/>
    <mergeCell ref="V235:V236"/>
    <mergeCell ref="A233:A234"/>
    <mergeCell ref="B233:B234"/>
    <mergeCell ref="C233:C234"/>
    <mergeCell ref="V233:V234"/>
    <mergeCell ref="W233:W234"/>
    <mergeCell ref="V229:V230"/>
    <mergeCell ref="W229:W230"/>
    <mergeCell ref="X229:X230"/>
    <mergeCell ref="A231:A232"/>
    <mergeCell ref="B231:B232"/>
    <mergeCell ref="C231:C232"/>
    <mergeCell ref="V231:V232"/>
    <mergeCell ref="W231:W232"/>
    <mergeCell ref="X231:X232"/>
    <mergeCell ref="D227:D228"/>
    <mergeCell ref="A229:A230"/>
    <mergeCell ref="B229:B230"/>
    <mergeCell ref="C229:C230"/>
    <mergeCell ref="T223:T228"/>
    <mergeCell ref="U224:U228"/>
    <mergeCell ref="R223:R228"/>
    <mergeCell ref="S223:S228"/>
    <mergeCell ref="L223:L228"/>
    <mergeCell ref="M223:M228"/>
    <mergeCell ref="A216:A217"/>
    <mergeCell ref="B216:B217"/>
    <mergeCell ref="C216:C217"/>
    <mergeCell ref="V216:V217"/>
    <mergeCell ref="N223:N228"/>
    <mergeCell ref="O223:O228"/>
    <mergeCell ref="B218:O220"/>
    <mergeCell ref="P218:V221"/>
    <mergeCell ref="B221:O221"/>
    <mergeCell ref="B222:D224"/>
    <mergeCell ref="E222:H224"/>
    <mergeCell ref="I222:T222"/>
    <mergeCell ref="U222:V223"/>
    <mergeCell ref="I223:I228"/>
    <mergeCell ref="V224:V228"/>
    <mergeCell ref="B225:D226"/>
    <mergeCell ref="E225:E228"/>
    <mergeCell ref="F225:F228"/>
    <mergeCell ref="G225:G228"/>
    <mergeCell ref="H225:H228"/>
    <mergeCell ref="B227:B228"/>
    <mergeCell ref="C227:C228"/>
    <mergeCell ref="P223:P228"/>
    <mergeCell ref="Q223:Q228"/>
    <mergeCell ref="W210:W211"/>
    <mergeCell ref="X210:X211"/>
    <mergeCell ref="W212:W213"/>
    <mergeCell ref="X212:X213"/>
    <mergeCell ref="W214:W215"/>
    <mergeCell ref="X214:X215"/>
    <mergeCell ref="J223:J228"/>
    <mergeCell ref="K223:K228"/>
    <mergeCell ref="W216:W217"/>
    <mergeCell ref="X216:X217"/>
    <mergeCell ref="A212:A213"/>
    <mergeCell ref="B212:B213"/>
    <mergeCell ref="C212:C213"/>
    <mergeCell ref="V212:V213"/>
    <mergeCell ref="A210:A211"/>
    <mergeCell ref="B210:B211"/>
    <mergeCell ref="C210:C211"/>
    <mergeCell ref="V210:V211"/>
    <mergeCell ref="C214:C215"/>
    <mergeCell ref="V214:V215"/>
    <mergeCell ref="A214:A215"/>
    <mergeCell ref="B214:B215"/>
    <mergeCell ref="X202:X203"/>
    <mergeCell ref="W204:W205"/>
    <mergeCell ref="X204:X205"/>
    <mergeCell ref="W206:W207"/>
    <mergeCell ref="X206:X207"/>
    <mergeCell ref="W208:W209"/>
    <mergeCell ref="X208:X209"/>
    <mergeCell ref="A206:A207"/>
    <mergeCell ref="B206:B207"/>
    <mergeCell ref="A208:A209"/>
    <mergeCell ref="B208:B209"/>
    <mergeCell ref="C208:C209"/>
    <mergeCell ref="V208:V209"/>
    <mergeCell ref="C206:C207"/>
    <mergeCell ref="V206:V207"/>
    <mergeCell ref="A204:A205"/>
    <mergeCell ref="B204:B205"/>
    <mergeCell ref="C204:C205"/>
    <mergeCell ref="V204:V205"/>
    <mergeCell ref="A202:A203"/>
    <mergeCell ref="B202:B203"/>
    <mergeCell ref="C202:C203"/>
    <mergeCell ref="V202:V203"/>
    <mergeCell ref="W202:W203"/>
    <mergeCell ref="V198:V199"/>
    <mergeCell ref="W198:W199"/>
    <mergeCell ref="X198:X199"/>
    <mergeCell ref="A200:A201"/>
    <mergeCell ref="B200:B201"/>
    <mergeCell ref="C200:C201"/>
    <mergeCell ref="V200:V201"/>
    <mergeCell ref="W200:W201"/>
    <mergeCell ref="X200:X201"/>
    <mergeCell ref="D196:D197"/>
    <mergeCell ref="A198:A199"/>
    <mergeCell ref="B198:B199"/>
    <mergeCell ref="C198:C199"/>
    <mergeCell ref="T192:T197"/>
    <mergeCell ref="U193:U197"/>
    <mergeCell ref="R192:R197"/>
    <mergeCell ref="S192:S197"/>
    <mergeCell ref="L192:L197"/>
    <mergeCell ref="M192:M197"/>
    <mergeCell ref="A185:A186"/>
    <mergeCell ref="B185:B186"/>
    <mergeCell ref="C185:C186"/>
    <mergeCell ref="V185:V186"/>
    <mergeCell ref="N192:N197"/>
    <mergeCell ref="O192:O197"/>
    <mergeCell ref="B187:O189"/>
    <mergeCell ref="P187:V190"/>
    <mergeCell ref="B190:O190"/>
    <mergeCell ref="B191:D193"/>
    <mergeCell ref="E191:H193"/>
    <mergeCell ref="I191:T191"/>
    <mergeCell ref="U191:V192"/>
    <mergeCell ref="I192:I197"/>
    <mergeCell ref="V193:V197"/>
    <mergeCell ref="B194:D195"/>
    <mergeCell ref="E194:E197"/>
    <mergeCell ref="F194:F197"/>
    <mergeCell ref="G194:G197"/>
    <mergeCell ref="H194:H197"/>
    <mergeCell ref="B196:B197"/>
    <mergeCell ref="C196:C197"/>
    <mergeCell ref="P192:P197"/>
    <mergeCell ref="Q192:Q197"/>
    <mergeCell ref="W179:W180"/>
    <mergeCell ref="X179:X180"/>
    <mergeCell ref="W181:W182"/>
    <mergeCell ref="X181:X182"/>
    <mergeCell ref="W183:W184"/>
    <mergeCell ref="X183:X184"/>
    <mergeCell ref="J192:J197"/>
    <mergeCell ref="K192:K197"/>
    <mergeCell ref="W185:W186"/>
    <mergeCell ref="X185:X186"/>
    <mergeCell ref="A181:A182"/>
    <mergeCell ref="B181:B182"/>
    <mergeCell ref="C181:C182"/>
    <mergeCell ref="V181:V182"/>
    <mergeCell ref="A179:A180"/>
    <mergeCell ref="B179:B180"/>
    <mergeCell ref="C179:C180"/>
    <mergeCell ref="V179:V180"/>
    <mergeCell ref="C183:C184"/>
    <mergeCell ref="V183:V184"/>
    <mergeCell ref="A183:A184"/>
    <mergeCell ref="B183:B184"/>
    <mergeCell ref="X171:X172"/>
    <mergeCell ref="W173:W174"/>
    <mergeCell ref="X173:X174"/>
    <mergeCell ref="W175:W176"/>
    <mergeCell ref="X175:X176"/>
    <mergeCell ref="W177:W178"/>
    <mergeCell ref="X177:X178"/>
    <mergeCell ref="A175:A176"/>
    <mergeCell ref="B175:B176"/>
    <mergeCell ref="A177:A178"/>
    <mergeCell ref="B177:B178"/>
    <mergeCell ref="C177:C178"/>
    <mergeCell ref="V177:V178"/>
    <mergeCell ref="C175:C176"/>
    <mergeCell ref="V175:V176"/>
    <mergeCell ref="A173:A174"/>
    <mergeCell ref="B173:B174"/>
    <mergeCell ref="C173:C174"/>
    <mergeCell ref="V173:V174"/>
    <mergeCell ref="A171:A172"/>
    <mergeCell ref="B171:B172"/>
    <mergeCell ref="C171:C172"/>
    <mergeCell ref="V171:V172"/>
    <mergeCell ref="W171:W172"/>
    <mergeCell ref="V167:V168"/>
    <mergeCell ref="W167:W168"/>
    <mergeCell ref="X167:X168"/>
    <mergeCell ref="A169:A170"/>
    <mergeCell ref="B169:B170"/>
    <mergeCell ref="C169:C170"/>
    <mergeCell ref="V169:V170"/>
    <mergeCell ref="W169:W170"/>
    <mergeCell ref="X169:X170"/>
    <mergeCell ref="D165:D166"/>
    <mergeCell ref="A167:A168"/>
    <mergeCell ref="B167:B168"/>
    <mergeCell ref="C167:C168"/>
    <mergeCell ref="T161:T166"/>
    <mergeCell ref="U162:U166"/>
    <mergeCell ref="R161:R166"/>
    <mergeCell ref="S161:S166"/>
    <mergeCell ref="L161:L166"/>
    <mergeCell ref="M161:M166"/>
    <mergeCell ref="A154:A155"/>
    <mergeCell ref="B154:B155"/>
    <mergeCell ref="C154:C155"/>
    <mergeCell ref="V154:V155"/>
    <mergeCell ref="N161:N166"/>
    <mergeCell ref="O161:O166"/>
    <mergeCell ref="B156:O158"/>
    <mergeCell ref="P156:V159"/>
    <mergeCell ref="B159:O159"/>
    <mergeCell ref="B160:D162"/>
    <mergeCell ref="E160:H162"/>
    <mergeCell ref="I160:T160"/>
    <mergeCell ref="U160:V161"/>
    <mergeCell ref="I161:I166"/>
    <mergeCell ref="V162:V166"/>
    <mergeCell ref="B163:D164"/>
    <mergeCell ref="E163:E166"/>
    <mergeCell ref="F163:F166"/>
    <mergeCell ref="G163:G166"/>
    <mergeCell ref="H163:H166"/>
    <mergeCell ref="B165:B166"/>
    <mergeCell ref="C165:C166"/>
    <mergeCell ref="P161:P166"/>
    <mergeCell ref="Q161:Q166"/>
    <mergeCell ref="W148:W149"/>
    <mergeCell ref="X148:X149"/>
    <mergeCell ref="W150:W151"/>
    <mergeCell ref="X150:X151"/>
    <mergeCell ref="W152:W153"/>
    <mergeCell ref="X152:X153"/>
    <mergeCell ref="J161:J166"/>
    <mergeCell ref="K161:K166"/>
    <mergeCell ref="W154:W155"/>
    <mergeCell ref="X154:X155"/>
    <mergeCell ref="A150:A151"/>
    <mergeCell ref="B150:B151"/>
    <mergeCell ref="C150:C151"/>
    <mergeCell ref="V150:V151"/>
    <mergeCell ref="A148:A149"/>
    <mergeCell ref="B148:B149"/>
    <mergeCell ref="C148:C149"/>
    <mergeCell ref="V148:V149"/>
    <mergeCell ref="C152:C153"/>
    <mergeCell ref="V152:V153"/>
    <mergeCell ref="A152:A153"/>
    <mergeCell ref="B152:B153"/>
    <mergeCell ref="X140:X141"/>
    <mergeCell ref="W142:W143"/>
    <mergeCell ref="X142:X143"/>
    <mergeCell ref="W144:W145"/>
    <mergeCell ref="X144:X145"/>
    <mergeCell ref="W146:W147"/>
    <mergeCell ref="X146:X147"/>
    <mergeCell ref="A144:A145"/>
    <mergeCell ref="B144:B145"/>
    <mergeCell ref="A146:A147"/>
    <mergeCell ref="B146:B147"/>
    <mergeCell ref="C146:C147"/>
    <mergeCell ref="V146:V147"/>
    <mergeCell ref="C144:C145"/>
    <mergeCell ref="V144:V145"/>
    <mergeCell ref="A142:A143"/>
    <mergeCell ref="B142:B143"/>
    <mergeCell ref="C142:C143"/>
    <mergeCell ref="V142:V143"/>
    <mergeCell ref="A140:A141"/>
    <mergeCell ref="B140:B141"/>
    <mergeCell ref="C140:C141"/>
    <mergeCell ref="V140:V141"/>
    <mergeCell ref="W140:W141"/>
    <mergeCell ref="V136:V137"/>
    <mergeCell ref="W136:W137"/>
    <mergeCell ref="X136:X137"/>
    <mergeCell ref="A138:A139"/>
    <mergeCell ref="B138:B139"/>
    <mergeCell ref="C138:C139"/>
    <mergeCell ref="V138:V139"/>
    <mergeCell ref="W138:W139"/>
    <mergeCell ref="X138:X139"/>
    <mergeCell ref="A136:A137"/>
    <mergeCell ref="B136:B137"/>
    <mergeCell ref="C136:C137"/>
    <mergeCell ref="J130:J135"/>
    <mergeCell ref="K130:K135"/>
    <mergeCell ref="T130:T135"/>
    <mergeCell ref="U131:U135"/>
    <mergeCell ref="R130:R135"/>
    <mergeCell ref="S130:S135"/>
    <mergeCell ref="L130:L135"/>
    <mergeCell ref="M130:M135"/>
    <mergeCell ref="N130:N135"/>
    <mergeCell ref="O130:O135"/>
    <mergeCell ref="B125:O127"/>
    <mergeCell ref="P125:V128"/>
    <mergeCell ref="B128:O128"/>
    <mergeCell ref="B129:D131"/>
    <mergeCell ref="E129:H131"/>
    <mergeCell ref="I129:T129"/>
    <mergeCell ref="U129:V130"/>
    <mergeCell ref="I130:I135"/>
    <mergeCell ref="V131:V135"/>
    <mergeCell ref="B132:D133"/>
    <mergeCell ref="E132:E135"/>
    <mergeCell ref="F132:F135"/>
    <mergeCell ref="G132:G135"/>
    <mergeCell ref="H132:H135"/>
    <mergeCell ref="B134:B135"/>
    <mergeCell ref="C134:C135"/>
    <mergeCell ref="P130:P135"/>
    <mergeCell ref="Q130:Q135"/>
    <mergeCell ref="D134:D135"/>
    <mergeCell ref="X111:X112"/>
    <mergeCell ref="A121:A122"/>
    <mergeCell ref="W121:W122"/>
    <mergeCell ref="X121:X122"/>
    <mergeCell ref="A123:A124"/>
    <mergeCell ref="W123:W124"/>
    <mergeCell ref="X123:X124"/>
    <mergeCell ref="B123:B124"/>
    <mergeCell ref="C123:C124"/>
    <mergeCell ref="V123:V124"/>
    <mergeCell ref="B121:B122"/>
    <mergeCell ref="B111:B112"/>
    <mergeCell ref="C111:C112"/>
    <mergeCell ref="V111:V112"/>
    <mergeCell ref="B109:B110"/>
    <mergeCell ref="V119:V120"/>
    <mergeCell ref="A113:A114"/>
    <mergeCell ref="W113:W114"/>
    <mergeCell ref="X113:X114"/>
    <mergeCell ref="A115:A116"/>
    <mergeCell ref="W115:W116"/>
    <mergeCell ref="X115:X116"/>
    <mergeCell ref="B113:B114"/>
    <mergeCell ref="C113:C114"/>
    <mergeCell ref="V113:V114"/>
    <mergeCell ref="A117:A118"/>
    <mergeCell ref="W117:W118"/>
    <mergeCell ref="X117:X118"/>
    <mergeCell ref="A119:A120"/>
    <mergeCell ref="W119:W120"/>
    <mergeCell ref="X119:X120"/>
    <mergeCell ref="B119:B120"/>
    <mergeCell ref="C119:C120"/>
    <mergeCell ref="A111:A112"/>
    <mergeCell ref="W111:W112"/>
    <mergeCell ref="A107:A108"/>
    <mergeCell ref="W107:W108"/>
    <mergeCell ref="X107:X108"/>
    <mergeCell ref="A105:A106"/>
    <mergeCell ref="B107:B108"/>
    <mergeCell ref="C107:C108"/>
    <mergeCell ref="V107:V108"/>
    <mergeCell ref="V105:V106"/>
    <mergeCell ref="W109:W110"/>
    <mergeCell ref="X109:X110"/>
    <mergeCell ref="A109:A110"/>
    <mergeCell ref="X90:X91"/>
    <mergeCell ref="A92:A93"/>
    <mergeCell ref="W92:W93"/>
    <mergeCell ref="X92:X93"/>
    <mergeCell ref="A90:A91"/>
    <mergeCell ref="B92:B93"/>
    <mergeCell ref="C92:C93"/>
    <mergeCell ref="V92:V93"/>
    <mergeCell ref="W105:W106"/>
    <mergeCell ref="X105:X106"/>
    <mergeCell ref="V90:V91"/>
    <mergeCell ref="G101:G104"/>
    <mergeCell ref="B103:B104"/>
    <mergeCell ref="C103:C104"/>
    <mergeCell ref="O99:O104"/>
    <mergeCell ref="P99:P104"/>
    <mergeCell ref="Q99:Q104"/>
    <mergeCell ref="R99:R104"/>
    <mergeCell ref="H101:H104"/>
    <mergeCell ref="B105:B106"/>
    <mergeCell ref="C105:C106"/>
    <mergeCell ref="B101:D102"/>
    <mergeCell ref="E101:E104"/>
    <mergeCell ref="F101:F104"/>
    <mergeCell ref="X86:X87"/>
    <mergeCell ref="A88:A89"/>
    <mergeCell ref="W88:W89"/>
    <mergeCell ref="X88:X89"/>
    <mergeCell ref="A86:A87"/>
    <mergeCell ref="B86:B87"/>
    <mergeCell ref="C86:C87"/>
    <mergeCell ref="V86:V87"/>
    <mergeCell ref="B88:B89"/>
    <mergeCell ref="X82:X83"/>
    <mergeCell ref="A84:A85"/>
    <mergeCell ref="W84:W85"/>
    <mergeCell ref="X84:X85"/>
    <mergeCell ref="A82:A83"/>
    <mergeCell ref="B84:B85"/>
    <mergeCell ref="C84:C85"/>
    <mergeCell ref="V84:V85"/>
    <mergeCell ref="B82:B83"/>
    <mergeCell ref="X78:X79"/>
    <mergeCell ref="A80:A81"/>
    <mergeCell ref="W80:W81"/>
    <mergeCell ref="X80:X81"/>
    <mergeCell ref="A78:A79"/>
    <mergeCell ref="B78:B79"/>
    <mergeCell ref="C78:C79"/>
    <mergeCell ref="V78:V79"/>
    <mergeCell ref="B80:B81"/>
    <mergeCell ref="X74:X75"/>
    <mergeCell ref="A76:A77"/>
    <mergeCell ref="W76:W77"/>
    <mergeCell ref="X76:X77"/>
    <mergeCell ref="A74:A75"/>
    <mergeCell ref="B76:B77"/>
    <mergeCell ref="C76:C77"/>
    <mergeCell ref="V76:V77"/>
    <mergeCell ref="B74:B75"/>
    <mergeCell ref="C121:C122"/>
    <mergeCell ref="V121:V122"/>
    <mergeCell ref="B115:B116"/>
    <mergeCell ref="C115:C116"/>
    <mergeCell ref="V115:V116"/>
    <mergeCell ref="B117:B118"/>
    <mergeCell ref="C117:C118"/>
    <mergeCell ref="V117:V118"/>
    <mergeCell ref="W74:W75"/>
    <mergeCell ref="W78:W79"/>
    <mergeCell ref="W82:W83"/>
    <mergeCell ref="W86:W87"/>
    <mergeCell ref="W90:W91"/>
    <mergeCell ref="C109:C110"/>
    <mergeCell ref="V109:V110"/>
    <mergeCell ref="V74:V75"/>
    <mergeCell ref="U98:V99"/>
    <mergeCell ref="I99:I104"/>
    <mergeCell ref="C82:C83"/>
    <mergeCell ref="V82:V83"/>
    <mergeCell ref="C88:C89"/>
    <mergeCell ref="V88:V89"/>
    <mergeCell ref="B90:B91"/>
    <mergeCell ref="C90:C91"/>
    <mergeCell ref="B1:O3"/>
    <mergeCell ref="P1:V4"/>
    <mergeCell ref="B4:O4"/>
    <mergeCell ref="B5:D7"/>
    <mergeCell ref="E5:H7"/>
    <mergeCell ref="I5:T5"/>
    <mergeCell ref="U5:V6"/>
    <mergeCell ref="I6:I11"/>
    <mergeCell ref="B12:B13"/>
    <mergeCell ref="C12:C13"/>
    <mergeCell ref="V12:V13"/>
    <mergeCell ref="H8:H11"/>
    <mergeCell ref="B10:B11"/>
    <mergeCell ref="C10:C11"/>
    <mergeCell ref="D10:D11"/>
    <mergeCell ref="B8:D9"/>
    <mergeCell ref="E8:E11"/>
    <mergeCell ref="F8:F11"/>
    <mergeCell ref="G8:G11"/>
    <mergeCell ref="T6:T11"/>
    <mergeCell ref="U7:U11"/>
    <mergeCell ref="V7:V11"/>
    <mergeCell ref="P6:P11"/>
    <mergeCell ref="Q6:Q11"/>
    <mergeCell ref="R6:R11"/>
    <mergeCell ref="S6:S11"/>
    <mergeCell ref="J6:J11"/>
    <mergeCell ref="K6:K11"/>
    <mergeCell ref="L6:L11"/>
    <mergeCell ref="M6:M11"/>
    <mergeCell ref="N6:N11"/>
    <mergeCell ref="O6:O11"/>
    <mergeCell ref="B18:B19"/>
    <mergeCell ref="C18:C19"/>
    <mergeCell ref="V18:V19"/>
    <mergeCell ref="B16:B17"/>
    <mergeCell ref="C16:C17"/>
    <mergeCell ref="V16:V17"/>
    <mergeCell ref="B14:B15"/>
    <mergeCell ref="C14:C15"/>
    <mergeCell ref="V14:V15"/>
    <mergeCell ref="B24:B25"/>
    <mergeCell ref="C24:C25"/>
    <mergeCell ref="V24:V25"/>
    <mergeCell ref="B22:B23"/>
    <mergeCell ref="C22:C23"/>
    <mergeCell ref="V22:V23"/>
    <mergeCell ref="B20:B21"/>
    <mergeCell ref="C20:C21"/>
    <mergeCell ref="V20:V21"/>
    <mergeCell ref="B30:B31"/>
    <mergeCell ref="C30:C31"/>
    <mergeCell ref="V30:V31"/>
    <mergeCell ref="B28:B29"/>
    <mergeCell ref="C28:C29"/>
    <mergeCell ref="V28:V29"/>
    <mergeCell ref="B26:B27"/>
    <mergeCell ref="C26:C27"/>
    <mergeCell ref="V26:V27"/>
    <mergeCell ref="H39:H42"/>
    <mergeCell ref="L37:L42"/>
    <mergeCell ref="M37:M42"/>
    <mergeCell ref="N37:N42"/>
    <mergeCell ref="O37:O42"/>
    <mergeCell ref="T37:T42"/>
    <mergeCell ref="U38:U42"/>
    <mergeCell ref="B32:O34"/>
    <mergeCell ref="P32:V35"/>
    <mergeCell ref="B35:O35"/>
    <mergeCell ref="B36:D38"/>
    <mergeCell ref="E36:H38"/>
    <mergeCell ref="I36:T36"/>
    <mergeCell ref="U36:V37"/>
    <mergeCell ref="I37:I42"/>
    <mergeCell ref="J37:J42"/>
    <mergeCell ref="K37:K42"/>
    <mergeCell ref="B49:B50"/>
    <mergeCell ref="C49:C50"/>
    <mergeCell ref="V49:V50"/>
    <mergeCell ref="B47:B48"/>
    <mergeCell ref="C47:C48"/>
    <mergeCell ref="V47:V48"/>
    <mergeCell ref="G39:G42"/>
    <mergeCell ref="B45:B46"/>
    <mergeCell ref="C45:C46"/>
    <mergeCell ref="V45:V46"/>
    <mergeCell ref="B43:B44"/>
    <mergeCell ref="C43:C44"/>
    <mergeCell ref="V43:V44"/>
    <mergeCell ref="B41:B42"/>
    <mergeCell ref="C41:C42"/>
    <mergeCell ref="D41:D42"/>
    <mergeCell ref="B39:D40"/>
    <mergeCell ref="E39:E42"/>
    <mergeCell ref="F39:F42"/>
    <mergeCell ref="V38:V42"/>
    <mergeCell ref="P37:P42"/>
    <mergeCell ref="Q37:Q42"/>
    <mergeCell ref="R37:R42"/>
    <mergeCell ref="S37:S42"/>
    <mergeCell ref="B55:B56"/>
    <mergeCell ref="C55:C56"/>
    <mergeCell ref="V55:V56"/>
    <mergeCell ref="B53:B54"/>
    <mergeCell ref="C53:C54"/>
    <mergeCell ref="V53:V54"/>
    <mergeCell ref="B51:B52"/>
    <mergeCell ref="C51:C52"/>
    <mergeCell ref="V51:V52"/>
    <mergeCell ref="B61:B62"/>
    <mergeCell ref="C61:C62"/>
    <mergeCell ref="V61:V62"/>
    <mergeCell ref="B59:B60"/>
    <mergeCell ref="C59:C60"/>
    <mergeCell ref="V59:V60"/>
    <mergeCell ref="B57:B58"/>
    <mergeCell ref="C57:C58"/>
    <mergeCell ref="V57:V58"/>
    <mergeCell ref="B63:O65"/>
    <mergeCell ref="P63:V66"/>
    <mergeCell ref="B66:O66"/>
    <mergeCell ref="B67:D69"/>
    <mergeCell ref="E67:H69"/>
    <mergeCell ref="I67:T67"/>
    <mergeCell ref="U67:V68"/>
    <mergeCell ref="I68:I73"/>
    <mergeCell ref="J68:J73"/>
    <mergeCell ref="K68:K73"/>
    <mergeCell ref="T68:T73"/>
    <mergeCell ref="U69:U73"/>
    <mergeCell ref="V69:V73"/>
    <mergeCell ref="B70:D71"/>
    <mergeCell ref="Q68:Q73"/>
    <mergeCell ref="R68:R73"/>
    <mergeCell ref="S68:S73"/>
    <mergeCell ref="L68:L73"/>
    <mergeCell ref="M68:M73"/>
    <mergeCell ref="N68:N73"/>
    <mergeCell ref="O68:O73"/>
    <mergeCell ref="E70:E73"/>
    <mergeCell ref="F70:F73"/>
    <mergeCell ref="G70:G73"/>
    <mergeCell ref="A47:A48"/>
    <mergeCell ref="A49:A50"/>
    <mergeCell ref="A51:A52"/>
    <mergeCell ref="A53:A54"/>
    <mergeCell ref="A55:A56"/>
    <mergeCell ref="A57:A58"/>
    <mergeCell ref="A24:A25"/>
    <mergeCell ref="A26:A27"/>
    <mergeCell ref="A28:A29"/>
    <mergeCell ref="A30:A31"/>
    <mergeCell ref="A43:A44"/>
    <mergeCell ref="A45:A46"/>
    <mergeCell ref="W12:W13"/>
    <mergeCell ref="W14:W15"/>
    <mergeCell ref="W16:W17"/>
    <mergeCell ref="W18:W19"/>
    <mergeCell ref="W20:W21"/>
    <mergeCell ref="A59:A60"/>
    <mergeCell ref="A61:A62"/>
    <mergeCell ref="B94:O96"/>
    <mergeCell ref="P94:V97"/>
    <mergeCell ref="B97:O97"/>
    <mergeCell ref="A12:A13"/>
    <mergeCell ref="A14:A15"/>
    <mergeCell ref="A16:A17"/>
    <mergeCell ref="A18:A19"/>
    <mergeCell ref="A20:A21"/>
    <mergeCell ref="A22:A23"/>
    <mergeCell ref="H70:H73"/>
    <mergeCell ref="C80:C81"/>
    <mergeCell ref="V80:V81"/>
    <mergeCell ref="B72:B73"/>
    <mergeCell ref="C72:C73"/>
    <mergeCell ref="D72:D73"/>
    <mergeCell ref="P68:P73"/>
    <mergeCell ref="C74:C75"/>
    <mergeCell ref="W45:W46"/>
    <mergeCell ref="W47:W48"/>
    <mergeCell ref="W49:W50"/>
    <mergeCell ref="W51:W52"/>
    <mergeCell ref="W53:W54"/>
    <mergeCell ref="W55:W56"/>
    <mergeCell ref="W22:W23"/>
    <mergeCell ref="W24:W25"/>
    <mergeCell ref="W26:W27"/>
    <mergeCell ref="W28:W29"/>
    <mergeCell ref="W30:W31"/>
    <mergeCell ref="W43:W44"/>
    <mergeCell ref="X24:X25"/>
    <mergeCell ref="X26:X27"/>
    <mergeCell ref="X28:X29"/>
    <mergeCell ref="X30:X31"/>
    <mergeCell ref="X43:X44"/>
    <mergeCell ref="X45:X46"/>
    <mergeCell ref="X12:X13"/>
    <mergeCell ref="X14:X15"/>
    <mergeCell ref="X16:X17"/>
    <mergeCell ref="X18:X19"/>
    <mergeCell ref="X20:X21"/>
    <mergeCell ref="X22:X23"/>
    <mergeCell ref="X47:X48"/>
    <mergeCell ref="X49:X50"/>
    <mergeCell ref="X51:X52"/>
    <mergeCell ref="X53:X54"/>
    <mergeCell ref="D103:D104"/>
    <mergeCell ref="X55:X56"/>
    <mergeCell ref="X57:X58"/>
    <mergeCell ref="X59:X60"/>
    <mergeCell ref="X61:X62"/>
    <mergeCell ref="W61:W62"/>
    <mergeCell ref="W57:W58"/>
    <mergeCell ref="W59:W60"/>
    <mergeCell ref="S99:S104"/>
    <mergeCell ref="T99:T104"/>
    <mergeCell ref="U100:U104"/>
    <mergeCell ref="V100:V104"/>
    <mergeCell ref="J99:J104"/>
    <mergeCell ref="K99:K104"/>
    <mergeCell ref="L99:L104"/>
    <mergeCell ref="M99:M104"/>
    <mergeCell ref="N99:N104"/>
    <mergeCell ref="B98:D100"/>
    <mergeCell ref="E98:H100"/>
    <mergeCell ref="I98:T98"/>
  </mergeCells>
  <phoneticPr fontId="0" type="noConversion"/>
  <conditionalFormatting sqref="U12 U14 U16 U18 U20 U22 U24 U26 U28 U30 U43 U45 U47 U49 U51 U53 U55 U57 U59 U61 U74 U76 U78 U80 U82 U84 U86 U88 U90 U92 U105 U107 U109 U111 U113 U115 U117 U119 U121 U123 U136 U138 U140 U142 U144 U146 U148 U150 U152 U154 U167 U169 U171 U173 U175 U177 U179 U181 U183 U185 U198 U200 U202 U204 U206 U208 U210 U212 U214 U216 U229 U231 U233 U235 U237 U239 U241 U243 U245 U247 U260 U262 U264 U266 U268 U270 U272 U274 U276 U278 U291 U293 U295 U297 U299 U301 U303 U305 U307 U309">
    <cfRule type="cellIs" dxfId="37" priority="1" stopIfTrue="1" operator="greaterThan">
      <formula>$U13</formula>
    </cfRule>
  </conditionalFormatting>
  <conditionalFormatting sqref="U13 U15 U17 U19 U21 U23 U25 U27 U29 U31 U44 U46 U48 U50 U52 U54 U56 U58 U60 U62 U75 U77 U79 U81 U83 U85 U87 U89 U91 U93 U106 U108 U110 U112 U114 U116 U118 U120 U122 U124 U137 U139 U141 U143 U145 U147 U149 U151 U153 U155 U168 U170 U172 U174 U176 U178 U180 U182 U184 U186 U199 U201 U203 U205 U207 U209 U211 U213 U215 U217 U230 U232 U234 U236 U238 U240 U242 U244 U246 U248 U261 U263 U265 U267 U269 U271 U273 U275 U277 U279 U292 U294 U296 U298 U300 U302 U304 U306 U308 U310">
    <cfRule type="cellIs" dxfId="36" priority="2" stopIfTrue="1" operator="greaterThan">
      <formula>$U12</formula>
    </cfRule>
  </conditionalFormatting>
  <printOptions horizontalCentered="1" verticalCentered="1"/>
  <pageMargins left="0" right="0" top="0" bottom="0" header="0" footer="0"/>
  <pageSetup paperSize="9" scale="98" orientation="landscape" r:id="rId1"/>
  <headerFooter alignWithMargins="0"/>
  <rowBreaks count="9" manualBreakCount="9">
    <brk id="31" max="16383" man="1"/>
    <brk id="62" max="16383" man="1"/>
    <brk id="93" max="16383" man="1"/>
    <brk id="124" max="16383" man="1"/>
    <brk id="155" max="16383" man="1"/>
    <brk id="186" max="16383" man="1"/>
    <brk id="217" max="16383" man="1"/>
    <brk id="248" max="23" man="1"/>
    <brk id="279" max="16383" man="1"/>
  </rowBreaks>
  <ignoredErrors>
    <ignoredError sqref="E26:G58 B18:D58 I74:T93 I43:T58 V310:V475 I291:T475 I18:T36 B59:H93 V58 I59:T67 B105:H475 V93 I105:T129 I136:T160 I167:T191 I198:T222 I229:T253 I260:T284 U18:U58 V300 V302 V304 V306 V308 V32:V42 V298 H45:H58 V46 V48 V50 V52 V54 V56 U59:U93 V60 V62:V73 V75 V77 V79 V81 V83 V85 V87 V89 V91 U105:U475 V106 V108 V110 V112 V114 V116 V118 V120 V122 V124:V135 V137 V139 V141 V143 V145 V147 V149 V151 V153 V155:V166 V168 V170 V172 V174 V176 V178 V180 V182 V184 V186:V197 V199 V201 V203 V205 V207 V209 V211 V213 V215 V217:V228 V230 V232 V234 V236 V238 V240 V242 V244 V246 V248:V259 V261 V263 V265 V267 V269 V271 V273 V275 V277 V279:V290 V292 V294 V296 H32:H42"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8">
    <pageSetUpPr autoPageBreaks="0"/>
  </sheetPr>
  <dimension ref="A1:V155"/>
  <sheetViews>
    <sheetView showGridLines="0" showRowColHeaders="0" zoomScaleNormal="100" workbookViewId="0">
      <selection activeCell="B1" sqref="B1:I3"/>
    </sheetView>
  </sheetViews>
  <sheetFormatPr defaultColWidth="8.85546875" defaultRowHeight="15" x14ac:dyDescent="0.2"/>
  <cols>
    <col min="1" max="1" width="1.7109375" style="77" customWidth="1"/>
    <col min="2" max="2" width="4.7109375" style="78" customWidth="1"/>
    <col min="3" max="3" width="21.7109375" style="78" customWidth="1"/>
    <col min="4" max="4" width="7.7109375" style="78" customWidth="1"/>
    <col min="5" max="9" width="6.7109375" style="78" customWidth="1"/>
    <col min="10" max="11" width="6.7109375" style="99" hidden="1" customWidth="1"/>
    <col min="12" max="12" width="1.7109375" style="109" customWidth="1"/>
    <col min="13" max="13" width="5.7109375" style="78" customWidth="1"/>
    <col min="14" max="14" width="21.7109375" style="78" customWidth="1"/>
    <col min="15" max="15" width="7.7109375" style="78" customWidth="1"/>
    <col min="16" max="20" width="6.7109375" style="78" customWidth="1"/>
    <col min="21" max="22" width="6.7109375" style="99" hidden="1" customWidth="1"/>
    <col min="23" max="23" width="0.85546875" style="78" customWidth="1"/>
    <col min="24" max="16384" width="8.85546875" style="78"/>
  </cols>
  <sheetData>
    <row r="1" spans="1:22" ht="15" customHeight="1" x14ac:dyDescent="0.2">
      <c r="B1" s="819" t="s">
        <v>107</v>
      </c>
      <c r="C1" s="820"/>
      <c r="D1" s="820"/>
      <c r="E1" s="820"/>
      <c r="F1" s="820"/>
      <c r="G1" s="820"/>
      <c r="H1" s="820"/>
      <c r="I1" s="820"/>
      <c r="J1" s="155"/>
      <c r="K1" s="155"/>
      <c r="L1" s="155"/>
      <c r="M1" s="155"/>
      <c r="N1" s="749"/>
      <c r="O1" s="749"/>
      <c r="P1" s="749"/>
      <c r="Q1" s="749"/>
      <c r="R1" s="749"/>
      <c r="S1" s="749"/>
      <c r="T1" s="750"/>
    </row>
    <row r="2" spans="1:22" ht="15" customHeight="1" x14ac:dyDescent="0.2">
      <c r="B2" s="821"/>
      <c r="C2" s="822"/>
      <c r="D2" s="822"/>
      <c r="E2" s="822"/>
      <c r="F2" s="822"/>
      <c r="G2" s="822"/>
      <c r="H2" s="822"/>
      <c r="I2" s="822"/>
      <c r="J2" s="156"/>
      <c r="K2" s="156"/>
      <c r="L2" s="156"/>
      <c r="M2" s="156"/>
      <c r="N2" s="751"/>
      <c r="O2" s="751"/>
      <c r="P2" s="751"/>
      <c r="Q2" s="751"/>
      <c r="R2" s="751"/>
      <c r="S2" s="751"/>
      <c r="T2" s="752"/>
    </row>
    <row r="3" spans="1:22" ht="15" customHeight="1" x14ac:dyDescent="0.2">
      <c r="B3" s="821"/>
      <c r="C3" s="822"/>
      <c r="D3" s="822"/>
      <c r="E3" s="822"/>
      <c r="F3" s="822"/>
      <c r="G3" s="822"/>
      <c r="H3" s="822"/>
      <c r="I3" s="822"/>
      <c r="J3" s="156"/>
      <c r="K3" s="156"/>
      <c r="L3" s="156"/>
      <c r="M3" s="156"/>
      <c r="N3" s="751"/>
      <c r="O3" s="751"/>
      <c r="P3" s="751"/>
      <c r="Q3" s="751"/>
      <c r="R3" s="751"/>
      <c r="S3" s="751"/>
      <c r="T3" s="752"/>
    </row>
    <row r="4" spans="1:22" ht="19.899999999999999" customHeight="1" thickBot="1" x14ac:dyDescent="0.25">
      <c r="B4" s="823" t="s">
        <v>109</v>
      </c>
      <c r="C4" s="824"/>
      <c r="D4" s="824"/>
      <c r="E4" s="824"/>
      <c r="F4" s="824"/>
      <c r="G4" s="824"/>
      <c r="H4" s="824"/>
      <c r="I4" s="824"/>
      <c r="J4" s="154"/>
      <c r="K4" s="154"/>
      <c r="L4" s="154"/>
      <c r="M4" s="154"/>
      <c r="N4" s="817"/>
      <c r="O4" s="817"/>
      <c r="P4" s="817"/>
      <c r="Q4" s="817"/>
      <c r="R4" s="817"/>
      <c r="S4" s="817"/>
      <c r="T4" s="818"/>
    </row>
    <row r="5" spans="1:22" ht="15" customHeight="1" x14ac:dyDescent="0.2">
      <c r="B5" s="797" t="s">
        <v>56</v>
      </c>
      <c r="C5" s="798"/>
      <c r="D5" s="799"/>
      <c r="E5" s="803" t="s">
        <v>33</v>
      </c>
      <c r="F5" s="804"/>
      <c r="G5" s="804"/>
      <c r="H5" s="804"/>
      <c r="I5" s="805"/>
      <c r="J5" s="100"/>
      <c r="K5" s="101"/>
      <c r="L5" s="102"/>
      <c r="M5" s="797" t="s">
        <v>56</v>
      </c>
      <c r="N5" s="798"/>
      <c r="O5" s="799"/>
      <c r="P5" s="803" t="s">
        <v>33</v>
      </c>
      <c r="Q5" s="804"/>
      <c r="R5" s="804"/>
      <c r="S5" s="804"/>
      <c r="T5" s="805"/>
    </row>
    <row r="6" spans="1:22" ht="15" customHeight="1" x14ac:dyDescent="0.2">
      <c r="B6" s="797"/>
      <c r="C6" s="798"/>
      <c r="D6" s="799"/>
      <c r="E6" s="803"/>
      <c r="F6" s="804"/>
      <c r="G6" s="804"/>
      <c r="H6" s="804"/>
      <c r="I6" s="805"/>
      <c r="J6" s="97"/>
      <c r="K6" s="98"/>
      <c r="L6" s="103"/>
      <c r="M6" s="797"/>
      <c r="N6" s="798"/>
      <c r="O6" s="799"/>
      <c r="P6" s="803"/>
      <c r="Q6" s="804"/>
      <c r="R6" s="804"/>
      <c r="S6" s="804"/>
      <c r="T6" s="805"/>
    </row>
    <row r="7" spans="1:22" ht="15" customHeight="1" thickBot="1" x14ac:dyDescent="0.25">
      <c r="B7" s="800"/>
      <c r="C7" s="801"/>
      <c r="D7" s="802"/>
      <c r="E7" s="806"/>
      <c r="F7" s="807"/>
      <c r="G7" s="807"/>
      <c r="H7" s="807"/>
      <c r="I7" s="808"/>
      <c r="J7" s="97"/>
      <c r="K7" s="98"/>
      <c r="L7" s="103"/>
      <c r="M7" s="800"/>
      <c r="N7" s="801"/>
      <c r="O7" s="802"/>
      <c r="P7" s="806"/>
      <c r="Q7" s="807"/>
      <c r="R7" s="807"/>
      <c r="S7" s="807"/>
      <c r="T7" s="808"/>
    </row>
    <row r="8" spans="1:22" ht="15" customHeight="1" x14ac:dyDescent="0.2">
      <c r="B8" s="777" t="s">
        <v>166</v>
      </c>
      <c r="C8" s="778"/>
      <c r="D8" s="779"/>
      <c r="E8" s="812" t="s">
        <v>45</v>
      </c>
      <c r="F8" s="816" t="s">
        <v>46</v>
      </c>
      <c r="G8" s="816" t="s">
        <v>47</v>
      </c>
      <c r="H8" s="813" t="s">
        <v>48</v>
      </c>
      <c r="I8" s="814" t="s">
        <v>44</v>
      </c>
      <c r="J8" s="104"/>
      <c r="K8" s="105"/>
      <c r="L8" s="106"/>
      <c r="M8" s="777" t="s">
        <v>166</v>
      </c>
      <c r="N8" s="778"/>
      <c r="O8" s="779"/>
      <c r="P8" s="812" t="s">
        <v>45</v>
      </c>
      <c r="Q8" s="816" t="s">
        <v>46</v>
      </c>
      <c r="R8" s="816" t="s">
        <v>47</v>
      </c>
      <c r="S8" s="813" t="s">
        <v>48</v>
      </c>
      <c r="T8" s="814" t="s">
        <v>44</v>
      </c>
    </row>
    <row r="9" spans="1:22" ht="15" customHeight="1" x14ac:dyDescent="0.2">
      <c r="B9" s="780"/>
      <c r="C9" s="781"/>
      <c r="D9" s="782"/>
      <c r="E9" s="725"/>
      <c r="F9" s="721"/>
      <c r="G9" s="721"/>
      <c r="H9" s="727"/>
      <c r="I9" s="814"/>
      <c r="J9" s="104"/>
      <c r="K9" s="105"/>
      <c r="L9" s="106"/>
      <c r="M9" s="780"/>
      <c r="N9" s="781"/>
      <c r="O9" s="782"/>
      <c r="P9" s="725"/>
      <c r="Q9" s="721"/>
      <c r="R9" s="721"/>
      <c r="S9" s="727"/>
      <c r="T9" s="814"/>
    </row>
    <row r="10" spans="1:22" ht="16.899999999999999" customHeight="1" x14ac:dyDescent="0.2">
      <c r="B10" s="760" t="s">
        <v>49</v>
      </c>
      <c r="C10" s="762" t="s">
        <v>50</v>
      </c>
      <c r="D10" s="719" t="s">
        <v>51</v>
      </c>
      <c r="E10" s="725"/>
      <c r="F10" s="721"/>
      <c r="G10" s="721"/>
      <c r="H10" s="727"/>
      <c r="I10" s="814"/>
      <c r="J10" s="104"/>
      <c r="K10" s="105"/>
      <c r="L10" s="106"/>
      <c r="M10" s="760" t="s">
        <v>49</v>
      </c>
      <c r="N10" s="762" t="s">
        <v>50</v>
      </c>
      <c r="O10" s="719" t="s">
        <v>51</v>
      </c>
      <c r="P10" s="725"/>
      <c r="Q10" s="721"/>
      <c r="R10" s="721"/>
      <c r="S10" s="727"/>
      <c r="T10" s="814"/>
    </row>
    <row r="11" spans="1:22" ht="16.899999999999999" customHeight="1" thickBot="1" x14ac:dyDescent="0.25">
      <c r="B11" s="761"/>
      <c r="C11" s="763"/>
      <c r="D11" s="720"/>
      <c r="E11" s="726"/>
      <c r="F11" s="722"/>
      <c r="G11" s="722"/>
      <c r="H11" s="728"/>
      <c r="I11" s="815"/>
      <c r="J11" s="104"/>
      <c r="K11" s="105"/>
      <c r="L11" s="106"/>
      <c r="M11" s="761"/>
      <c r="N11" s="763"/>
      <c r="O11" s="720"/>
      <c r="P11" s="726"/>
      <c r="Q11" s="722"/>
      <c r="R11" s="722"/>
      <c r="S11" s="728"/>
      <c r="T11" s="815"/>
    </row>
    <row r="12" spans="1:22" ht="19.899999999999999" customHeight="1" x14ac:dyDescent="0.2">
      <c r="A12" s="744" t="str">
        <f>IF('Start - jaro'!E6="","","x")</f>
        <v/>
      </c>
      <c r="B12" s="787">
        <v>1</v>
      </c>
      <c r="C12" s="810" t="str">
        <f>IF('Start - jaro'!C6="","",'Start - jaro'!C6)</f>
        <v>Nedabyle</v>
      </c>
      <c r="D12" s="79" t="s">
        <v>52</v>
      </c>
      <c r="E12" s="82"/>
      <c r="F12" s="83"/>
      <c r="G12" s="173"/>
      <c r="H12" s="179"/>
      <c r="I12" s="758"/>
      <c r="J12" s="790">
        <f>IF($A12="x","x",IF($C12="","",IF(OR(K12="NP",K12="DNF"),K12,RANK(K12,Oblast,1))))</f>
        <v>1</v>
      </c>
      <c r="K12" s="791">
        <f>IF($A12="x","x",IF($C12="","",IF(OR(AND(H12="NP",H13="NP"),AND(H12="DNF",H13="DNF")),H12,IF(AND(H12="NP",H13="DNF"),H12,IF(AND(H12="DNF",H13="NP"),H13,MIN(H12,H13))))))</f>
        <v>0</v>
      </c>
      <c r="L12" s="744" t="str">
        <f>IF('Start - jaro'!E16="","","x")</f>
        <v/>
      </c>
      <c r="M12" s="787">
        <v>11</v>
      </c>
      <c r="N12" s="810" t="str">
        <f>IF('Start - jaro'!C16="","",'Start - jaro'!C16)</f>
        <v>Nové Homole II</v>
      </c>
      <c r="O12" s="79" t="s">
        <v>52</v>
      </c>
      <c r="P12" s="82"/>
      <c r="Q12" s="83"/>
      <c r="R12" s="173"/>
      <c r="S12" s="179"/>
      <c r="T12" s="758"/>
      <c r="U12" s="790">
        <f>IF($L12="x","x",IF($N12="","",IF(OR(V12="NP",V12="DNF"),V12,RANK(V12,Oblast,1))))</f>
        <v>1</v>
      </c>
      <c r="V12" s="791">
        <f>IF($L12="x","x",IF($N12="","",IF(OR(AND(S12="NP",S13="NP"),AND(S12="DNF",S13="DNF")),S12,IF(AND(S12="NP",S13="DNF"),S12,IF(AND(S12="DNF",S13="NP"),S13,MIN(S12,S13))))))</f>
        <v>0</v>
      </c>
    </row>
    <row r="13" spans="1:22" ht="19.899999999999999" customHeight="1" thickBot="1" x14ac:dyDescent="0.25">
      <c r="A13" s="744"/>
      <c r="B13" s="784"/>
      <c r="C13" s="811"/>
      <c r="D13" s="80" t="s">
        <v>53</v>
      </c>
      <c r="E13" s="84"/>
      <c r="F13" s="85"/>
      <c r="G13" s="177"/>
      <c r="H13" s="180"/>
      <c r="I13" s="759"/>
      <c r="J13" s="790"/>
      <c r="K13" s="791"/>
      <c r="L13" s="744"/>
      <c r="M13" s="784"/>
      <c r="N13" s="811"/>
      <c r="O13" s="80" t="s">
        <v>53</v>
      </c>
      <c r="P13" s="84"/>
      <c r="Q13" s="85"/>
      <c r="R13" s="177"/>
      <c r="S13" s="180"/>
      <c r="T13" s="759"/>
      <c r="U13" s="790"/>
      <c r="V13" s="791"/>
    </row>
    <row r="14" spans="1:22" ht="19.899999999999999" customHeight="1" x14ac:dyDescent="0.2">
      <c r="A14" s="744" t="str">
        <f>IF('Start - jaro'!E7="","","x")</f>
        <v/>
      </c>
      <c r="B14" s="787">
        <v>2</v>
      </c>
      <c r="C14" s="795" t="str">
        <f>IF('Start - jaro'!C7="","",'Start - jaro'!C7)</f>
        <v>Střížov  II</v>
      </c>
      <c r="D14" s="79" t="s">
        <v>52</v>
      </c>
      <c r="E14" s="82"/>
      <c r="F14" s="83"/>
      <c r="G14" s="173"/>
      <c r="H14" s="179"/>
      <c r="I14" s="758"/>
      <c r="J14" s="790">
        <f>IF($A14="x","x",IF($C14="","",IF(OR(K14="NP",K14="DNF"),K14,RANK(K14,Oblast,1))))</f>
        <v>1</v>
      </c>
      <c r="K14" s="791">
        <f>IF($A14="x","x",IF($C14="","",IF(OR(AND(H14="NP",H15="NP"),AND(H14="DNF",H15="DNF")),H14,IF(AND(H14="NP",H15="DNF"),H14,IF(AND(H14="DNF",H15="NP"),H15,MIN(H14,H15))))))</f>
        <v>0</v>
      </c>
      <c r="L14" s="744" t="str">
        <f>IF('Start - jaro'!E17="","","x")</f>
        <v/>
      </c>
      <c r="M14" s="787">
        <v>12</v>
      </c>
      <c r="N14" s="795" t="str">
        <f>IF('Start - jaro'!C17="","",'Start - jaro'!C17)</f>
        <v/>
      </c>
      <c r="O14" s="79" t="s">
        <v>52</v>
      </c>
      <c r="P14" s="82"/>
      <c r="Q14" s="83"/>
      <c r="R14" s="173"/>
      <c r="S14" s="179" t="str">
        <f>IF($N14="","",IF(OR($P14="DNF",$Q14="DNF",$R14="DNF"),"DNF",IF(OR($P14="NP",$Q14="NP",$R14="NP"),"NP",IF(ISERROR(MEDIAN($P14:$R14)),"DNF",IF(COUNT($P14:$R14)&lt;3,MAX($P14:$R14),MEDIAN($P14:$R14))))))</f>
        <v/>
      </c>
      <c r="T14" s="758" t="str">
        <f>IF($L14="x","x",IF($N14="","",IF(OR(U14="NP",U14="DNF"),IF(U14="NP",MAX(Oblast2)+COUNTIF(($J$12:$J$154),MAX(Oblast2))+COUNTIF(($U$12:$U$154),MAX(Oblast2)),MAX(Oblast2)+COUNTIF(($J$12:$J$154),MAX(Oblast2))+COUNTIF(($U$12:$U$154),MAX(Oblast2))+COUNTIF(($J$12:$J$154),"NP")+COUNTIF(($U$12:$U$154),"NP")),U14)))</f>
        <v/>
      </c>
      <c r="U14" s="790" t="str">
        <f>IF($L14="x","x",IF($N14="","",IF(OR(V14="NP",V14="DNF"),V14,RANK(V14,Oblast,1))))</f>
        <v/>
      </c>
      <c r="V14" s="791" t="str">
        <f>IF($L14="x","x",IF($N14="","",IF(OR(AND(S14="NP",S15="NP"),AND(S14="DNF",S15="DNF")),S14,IF(AND(S14="NP",S15="DNF"),S14,IF(AND(S14="DNF",S15="NP"),S15,MIN(S14,S15))))))</f>
        <v/>
      </c>
    </row>
    <row r="15" spans="1:22" ht="19.899999999999999" customHeight="1" thickBot="1" x14ac:dyDescent="0.25">
      <c r="A15" s="744"/>
      <c r="B15" s="784"/>
      <c r="C15" s="796"/>
      <c r="D15" s="80" t="s">
        <v>53</v>
      </c>
      <c r="E15" s="84"/>
      <c r="F15" s="85"/>
      <c r="G15" s="177"/>
      <c r="H15" s="180"/>
      <c r="I15" s="759"/>
      <c r="J15" s="790"/>
      <c r="K15" s="791"/>
      <c r="L15" s="744"/>
      <c r="M15" s="784"/>
      <c r="N15" s="796"/>
      <c r="O15" s="80" t="s">
        <v>53</v>
      </c>
      <c r="P15" s="84"/>
      <c r="Q15" s="85"/>
      <c r="R15" s="177"/>
      <c r="S15" s="180" t="str">
        <f>IF($N14="","",IF(OR($P15="DNF",$Q15="DNF",$R15="DNF"),"DNF",IF(OR($P15="NP",$Q15="NP",$R15="NP"),"NP",IF(ISERROR(MEDIAN($P15:$R15)),"DNF",IF(COUNT($P15:$R15)&lt;3,MAX($P15:$R15),MEDIAN($P15:$R15))))))</f>
        <v/>
      </c>
      <c r="T15" s="759"/>
      <c r="U15" s="790"/>
      <c r="V15" s="791"/>
    </row>
    <row r="16" spans="1:22" ht="19.899999999999999" customHeight="1" x14ac:dyDescent="0.2">
      <c r="A16" s="744" t="str">
        <f>IF('Start - jaro'!E8="","","x")</f>
        <v/>
      </c>
      <c r="B16" s="787">
        <v>3</v>
      </c>
      <c r="C16" s="795" t="str">
        <f>IF('Start - jaro'!C8="","",'Start - jaro'!C8)</f>
        <v>Strážkovice I</v>
      </c>
      <c r="D16" s="79" t="s">
        <v>52</v>
      </c>
      <c r="E16" s="82"/>
      <c r="F16" s="83"/>
      <c r="G16" s="173"/>
      <c r="H16" s="179"/>
      <c r="I16" s="758"/>
      <c r="J16" s="790">
        <f>IF($A16="x","x",IF($C16="","",IF(OR(K16="NP",K16="DNF"),K16,RANK(K16,Oblast,1))))</f>
        <v>1</v>
      </c>
      <c r="K16" s="791">
        <f>IF($A16="x","x",IF($C16="","",IF(OR(AND(H16="NP",H17="NP"),AND(H16="DNF",H17="DNF")),H16,IF(AND(H16="NP",H17="DNF"),H16,IF(AND(H16="DNF",H17="NP"),H17,MIN(H16,H17))))))</f>
        <v>0</v>
      </c>
      <c r="L16" s="744" t="str">
        <f>IF('Start - jaro'!E18="","","x")</f>
        <v/>
      </c>
      <c r="M16" s="787">
        <v>13</v>
      </c>
      <c r="N16" s="795" t="str">
        <f>IF('Start - jaro'!C18="","",'Start - jaro'!C18)</f>
        <v/>
      </c>
      <c r="O16" s="79" t="s">
        <v>52</v>
      </c>
      <c r="P16" s="82"/>
      <c r="Q16" s="83"/>
      <c r="R16" s="173"/>
      <c r="S16" s="179" t="str">
        <f>IF($N16="","",IF(OR($P16="DNF",$Q16="DNF",$R16="DNF"),"DNF",IF(OR($P16="NP",$Q16="NP",$R16="NP"),"NP",IF(ISERROR(MEDIAN($P16:$R16)),"DNF",IF(COUNT($P16:$R16)&lt;3,MAX($P16:$R16),MEDIAN($P16:$R16))))))</f>
        <v/>
      </c>
      <c r="T16" s="758" t="str">
        <f>IF($L16="x","x",IF($N16="","",IF(OR(U16="NP",U16="DNF"),IF(U16="NP",MAX(Oblast2)+COUNTIF(($J$12:$J$154),MAX(Oblast2))+COUNTIF(($U$12:$U$154),MAX(Oblast2)),MAX(Oblast2)+COUNTIF(($J$12:$J$154),MAX(Oblast2))+COUNTIF(($U$12:$U$154),MAX(Oblast2))+COUNTIF(($J$12:$J$154),"NP")+COUNTIF(($U$12:$U$154),"NP")),U16)))</f>
        <v/>
      </c>
      <c r="U16" s="790" t="str">
        <f>IF($L16="x","x",IF($N16="","",IF(OR(V16="NP",V16="DNF"),V16,RANK(V16,Oblast,1))))</f>
        <v/>
      </c>
      <c r="V16" s="791" t="str">
        <f>IF($L16="x","x",IF($N16="","",IF(OR(AND(S16="NP",S17="NP"),AND(S16="DNF",S17="DNF")),S16,IF(AND(S16="NP",S17="DNF"),S16,IF(AND(S16="DNF",S17="NP"),S17,MIN(S16,S17))))))</f>
        <v/>
      </c>
    </row>
    <row r="17" spans="1:22" ht="19.899999999999999" customHeight="1" thickBot="1" x14ac:dyDescent="0.25">
      <c r="A17" s="744"/>
      <c r="B17" s="784"/>
      <c r="C17" s="796"/>
      <c r="D17" s="80" t="s">
        <v>53</v>
      </c>
      <c r="E17" s="84"/>
      <c r="F17" s="85"/>
      <c r="G17" s="177"/>
      <c r="H17" s="180"/>
      <c r="I17" s="759"/>
      <c r="J17" s="790"/>
      <c r="K17" s="791"/>
      <c r="L17" s="744"/>
      <c r="M17" s="784"/>
      <c r="N17" s="796"/>
      <c r="O17" s="80" t="s">
        <v>53</v>
      </c>
      <c r="P17" s="84"/>
      <c r="Q17" s="85"/>
      <c r="R17" s="177"/>
      <c r="S17" s="180" t="str">
        <f>IF($N16="","",IF(OR($P17="DNF",$Q17="DNF",$R17="DNF"),"DNF",IF(OR($P17="NP",$Q17="NP",$R17="NP"),"NP",IF(ISERROR(MEDIAN($P17:$R17)),"DNF",IF(COUNT($P17:$R17)&lt;3,MAX($P17:$R17),MEDIAN($P17:$R17))))))</f>
        <v/>
      </c>
      <c r="T17" s="759"/>
      <c r="U17" s="790"/>
      <c r="V17" s="791"/>
    </row>
    <row r="18" spans="1:22" ht="19.899999999999999" customHeight="1" x14ac:dyDescent="0.2">
      <c r="A18" s="744" t="str">
        <f>IF('Start - jaro'!E9="","","x")</f>
        <v/>
      </c>
      <c r="B18" s="787">
        <v>4</v>
      </c>
      <c r="C18" s="795" t="str">
        <f>IF('Start - jaro'!C9="","",'Start - jaro'!C9)</f>
        <v>Římov</v>
      </c>
      <c r="D18" s="79" t="s">
        <v>52</v>
      </c>
      <c r="E18" s="82"/>
      <c r="F18" s="83"/>
      <c r="G18" s="173"/>
      <c r="H18" s="179"/>
      <c r="I18" s="758"/>
      <c r="J18" s="790">
        <f>IF($A18="x","x",IF($C18="","",IF(OR(K18="NP",K18="DNF"),K18,RANK(K18,Oblast,1))))</f>
        <v>1</v>
      </c>
      <c r="K18" s="791">
        <f>IF($A18="x","x",IF($C18="","",IF(OR(AND(H18="NP",H19="NP"),AND(H18="DNF",H19="DNF")),H18,IF(AND(H18="NP",H19="DNF"),H18,IF(AND(H18="DNF",H19="NP"),H19,MIN(H18,H19))))))</f>
        <v>0</v>
      </c>
      <c r="L18" s="744" t="str">
        <f>IF('Start - jaro'!E19="","","x")</f>
        <v/>
      </c>
      <c r="M18" s="787">
        <v>14</v>
      </c>
      <c r="N18" s="795" t="str">
        <f>IF('Start - jaro'!C19="","",'Start - jaro'!C19)</f>
        <v/>
      </c>
      <c r="O18" s="79" t="s">
        <v>52</v>
      </c>
      <c r="P18" s="82"/>
      <c r="Q18" s="83"/>
      <c r="R18" s="173"/>
      <c r="S18" s="179" t="str">
        <f>IF($N18="","",IF(OR($P18="DNF",$Q18="DNF",$R18="DNF"),"DNF",IF(OR($P18="NP",$Q18="NP",$R18="NP"),"NP",IF(ISERROR(MEDIAN($P18:$R18)),"DNF",IF(COUNT($P18:$R18)&lt;3,MAX($P18:$R18),MEDIAN($P18:$R18))))))</f>
        <v/>
      </c>
      <c r="T18" s="758" t="str">
        <f>IF($L18="x","x",IF($N18="","",IF(OR(U18="NP",U18="DNF"),IF(U18="NP",MAX(Oblast2)+COUNTIF(($J$12:$J$154),MAX(Oblast2))+COUNTIF(($U$12:$U$154),MAX(Oblast2)),MAX(Oblast2)+COUNTIF(($J$12:$J$154),MAX(Oblast2))+COUNTIF(($U$12:$U$154),MAX(Oblast2))+COUNTIF(($J$12:$J$154),"NP")+COUNTIF(($U$12:$U$154),"NP")),U18)))</f>
        <v/>
      </c>
      <c r="U18" s="790" t="str">
        <f>IF($L18="x","x",IF($N18="","",IF(OR(V18="NP",V18="DNF"),V18,RANK(V18,Oblast,1))))</f>
        <v/>
      </c>
      <c r="V18" s="791" t="str">
        <f>IF($L18="x","x",IF($N18="","",IF(OR(AND(S18="NP",S19="NP"),AND(S18="DNF",S19="DNF")),S18,IF(AND(S18="NP",S19="DNF"),S18,IF(AND(S18="DNF",S19="NP"),S19,MIN(S18,S19))))))</f>
        <v/>
      </c>
    </row>
    <row r="19" spans="1:22" ht="19.899999999999999" customHeight="1" thickBot="1" x14ac:dyDescent="0.25">
      <c r="A19" s="744"/>
      <c r="B19" s="784"/>
      <c r="C19" s="796"/>
      <c r="D19" s="80" t="s">
        <v>53</v>
      </c>
      <c r="E19" s="84"/>
      <c r="F19" s="85"/>
      <c r="G19" s="177"/>
      <c r="H19" s="180"/>
      <c r="I19" s="759"/>
      <c r="J19" s="790"/>
      <c r="K19" s="791"/>
      <c r="L19" s="744"/>
      <c r="M19" s="784"/>
      <c r="N19" s="796"/>
      <c r="O19" s="80" t="s">
        <v>53</v>
      </c>
      <c r="P19" s="84"/>
      <c r="Q19" s="85"/>
      <c r="R19" s="177"/>
      <c r="S19" s="180" t="str">
        <f>IF($N18="","",IF(OR($P19="DNF",$Q19="DNF",$R19="DNF"),"DNF",IF(OR($P19="NP",$Q19="NP",$R19="NP"),"NP",IF(ISERROR(MEDIAN($P19:$R19)),"DNF",IF(COUNT($P19:$R19)&lt;3,MAX($P19:$R19),MEDIAN($P19:$R19))))))</f>
        <v/>
      </c>
      <c r="T19" s="759"/>
      <c r="U19" s="790"/>
      <c r="V19" s="791"/>
    </row>
    <row r="20" spans="1:22" ht="19.899999999999999" customHeight="1" x14ac:dyDescent="0.2">
      <c r="A20" s="744" t="str">
        <f>IF('Start - jaro'!E10="","","x")</f>
        <v/>
      </c>
      <c r="B20" s="787">
        <v>5</v>
      </c>
      <c r="C20" s="795" t="str">
        <f>IF('Start - jaro'!C10="","",'Start - jaro'!C10)</f>
        <v>Střížov   I</v>
      </c>
      <c r="D20" s="79" t="s">
        <v>52</v>
      </c>
      <c r="E20" s="82"/>
      <c r="F20" s="83"/>
      <c r="G20" s="173"/>
      <c r="H20" s="179"/>
      <c r="I20" s="758"/>
      <c r="J20" s="790">
        <f>IF($A20="x","x",IF($C20="","",IF(OR(K20="NP",K20="DNF"),K20,RANK(K20,Oblast,1))))</f>
        <v>1</v>
      </c>
      <c r="K20" s="791">
        <f>IF($A20="x","x",IF($C20="","",IF(OR(AND(H20="NP",H21="NP"),AND(H20="DNF",H21="DNF")),H20,IF(AND(H20="NP",H21="DNF"),H20,IF(AND(H20="DNF",H21="NP"),H21,MIN(H20,H21))))))</f>
        <v>0</v>
      </c>
      <c r="L20" s="744" t="str">
        <f>IF('Start - jaro'!E20="","","x")</f>
        <v/>
      </c>
      <c r="M20" s="787">
        <v>15</v>
      </c>
      <c r="N20" s="795" t="str">
        <f>IF('Start - jaro'!C20="","",'Start - jaro'!C20)</f>
        <v/>
      </c>
      <c r="O20" s="79" t="s">
        <v>52</v>
      </c>
      <c r="P20" s="82"/>
      <c r="Q20" s="83"/>
      <c r="R20" s="173"/>
      <c r="S20" s="179" t="str">
        <f>IF($N20="","",IF(OR($P20="DNF",$Q20="DNF",$R20="DNF"),"DNF",IF(OR($P20="NP",$Q20="NP",$R20="NP"),"NP",IF(ISERROR(MEDIAN($P20:$R20)),"DNF",IF(COUNT($P20:$R20)&lt;3,MAX($P20:$R20),MEDIAN($P20:$R20))))))</f>
        <v/>
      </c>
      <c r="T20" s="758" t="str">
        <f>IF($L20="x","x",IF($N20="","",IF(OR(U20="NP",U20="DNF"),IF(U20="NP",MAX(Oblast2)+COUNTIF(($J$12:$J$154),MAX(Oblast2))+COUNTIF(($U$12:$U$154),MAX(Oblast2)),MAX(Oblast2)+COUNTIF(($J$12:$J$154),MAX(Oblast2))+COUNTIF(($U$12:$U$154),MAX(Oblast2))+COUNTIF(($J$12:$J$154),"NP")+COUNTIF(($U$12:$U$154),"NP")),U20)))</f>
        <v/>
      </c>
      <c r="U20" s="790" t="str">
        <f>IF($L20="x","x",IF($N20="","",IF(OR(V20="NP",V20="DNF"),V20,RANK(V20,Oblast,1))))</f>
        <v/>
      </c>
      <c r="V20" s="791" t="str">
        <f>IF($L20="x","x",IF($N20="","",IF(OR(AND(S20="NP",S21="NP"),AND(S20="DNF",S21="DNF")),S20,IF(AND(S20="NP",S21="DNF"),S20,IF(AND(S20="DNF",S21="NP"),S21,MIN(S20,S21))))))</f>
        <v/>
      </c>
    </row>
    <row r="21" spans="1:22" ht="19.899999999999999" customHeight="1" thickBot="1" x14ac:dyDescent="0.25">
      <c r="A21" s="744"/>
      <c r="B21" s="784"/>
      <c r="C21" s="796"/>
      <c r="D21" s="80" t="s">
        <v>53</v>
      </c>
      <c r="E21" s="84"/>
      <c r="F21" s="85"/>
      <c r="G21" s="177"/>
      <c r="H21" s="180"/>
      <c r="I21" s="759"/>
      <c r="J21" s="790"/>
      <c r="K21" s="791"/>
      <c r="L21" s="744"/>
      <c r="M21" s="784"/>
      <c r="N21" s="796"/>
      <c r="O21" s="80" t="s">
        <v>53</v>
      </c>
      <c r="P21" s="84"/>
      <c r="Q21" s="85"/>
      <c r="R21" s="177"/>
      <c r="S21" s="180" t="str">
        <f>IF($N20="","",IF(OR($P21="DNF",$Q21="DNF",$R21="DNF"),"DNF",IF(OR($P21="NP",$Q21="NP",$R21="NP"),"NP",IF(ISERROR(MEDIAN($P21:$R21)),"DNF",IF(COUNT($P21:$R21)&lt;3,MAX($P21:$R21),MEDIAN($P21:$R21))))))</f>
        <v/>
      </c>
      <c r="T21" s="759"/>
      <c r="U21" s="790"/>
      <c r="V21" s="791"/>
    </row>
    <row r="22" spans="1:22" ht="19.899999999999999" customHeight="1" x14ac:dyDescent="0.2">
      <c r="A22" s="744" t="str">
        <f>IF('Start - jaro'!E11="","","x")</f>
        <v/>
      </c>
      <c r="B22" s="787">
        <v>6</v>
      </c>
      <c r="C22" s="795" t="str">
        <f>IF('Start - jaro'!C11="","",'Start - jaro'!C11)</f>
        <v>Nové Homole I</v>
      </c>
      <c r="D22" s="79" t="s">
        <v>52</v>
      </c>
      <c r="E22" s="82"/>
      <c r="F22" s="83"/>
      <c r="G22" s="173"/>
      <c r="H22" s="179"/>
      <c r="I22" s="758"/>
      <c r="J22" s="790">
        <f>IF($A22="x","x",IF($C22="","",IF(OR(K22="NP",K22="DNF"),K22,RANK(K22,Oblast,1))))</f>
        <v>1</v>
      </c>
      <c r="K22" s="791">
        <f>IF($A22="x","x",IF($C22="","",IF(OR(AND(H22="NP",H23="NP"),AND(H22="DNF",H23="DNF")),H22,IF(AND(H22="NP",H23="DNF"),H22,IF(AND(H22="DNF",H23="NP"),H23,MIN(H22,H23))))))</f>
        <v>0</v>
      </c>
      <c r="L22" s="744" t="str">
        <f>IF('Start - jaro'!E21="","","x")</f>
        <v/>
      </c>
      <c r="M22" s="787">
        <v>16</v>
      </c>
      <c r="N22" s="795" t="str">
        <f>IF('Start - jaro'!C21="","",'Start - jaro'!C21)</f>
        <v/>
      </c>
      <c r="O22" s="79" t="s">
        <v>52</v>
      </c>
      <c r="P22" s="82"/>
      <c r="Q22" s="83"/>
      <c r="R22" s="173"/>
      <c r="S22" s="179" t="str">
        <f>IF($N22="","",IF(OR($P22="DNF",$Q22="DNF",$R22="DNF"),"DNF",IF(OR($P22="NP",$Q22="NP",$R22="NP"),"NP",IF(ISERROR(MEDIAN($P22:$R22)),"DNF",IF(COUNT($P22:$R22)&lt;3,MAX($P22:$R22),MEDIAN($P22:$R22))))))</f>
        <v/>
      </c>
      <c r="T22" s="758" t="str">
        <f>IF($L22="x","x",IF($N22="","",IF(OR(U22="NP",U22="DNF"),IF(U22="NP",MAX(Oblast2)+COUNTIF(($J$12:$J$154),MAX(Oblast2))+COUNTIF(($U$12:$U$154),MAX(Oblast2)),MAX(Oblast2)+COUNTIF(($J$12:$J$154),MAX(Oblast2))+COUNTIF(($U$12:$U$154),MAX(Oblast2))+COUNTIF(($J$12:$J$154),"NP")+COUNTIF(($U$12:$U$154),"NP")),U22)))</f>
        <v/>
      </c>
      <c r="U22" s="790" t="str">
        <f>IF($L22="x","x",IF($N22="","",IF(OR(V22="NP",V22="DNF"),V22,RANK(V22,Oblast,1))))</f>
        <v/>
      </c>
      <c r="V22" s="791" t="str">
        <f>IF($L22="x","x",IF($N22="","",IF(OR(AND(S22="NP",S23="NP"),AND(S22="DNF",S23="DNF")),S22,IF(AND(S22="NP",S23="DNF"),S22,IF(AND(S22="DNF",S23="NP"),S23,MIN(S22,S23))))))</f>
        <v/>
      </c>
    </row>
    <row r="23" spans="1:22" ht="19.899999999999999" customHeight="1" thickBot="1" x14ac:dyDescent="0.25">
      <c r="A23" s="744"/>
      <c r="B23" s="784"/>
      <c r="C23" s="796"/>
      <c r="D23" s="80" t="s">
        <v>53</v>
      </c>
      <c r="E23" s="84"/>
      <c r="F23" s="85"/>
      <c r="G23" s="177"/>
      <c r="H23" s="180"/>
      <c r="I23" s="759"/>
      <c r="J23" s="790"/>
      <c r="K23" s="791"/>
      <c r="L23" s="744"/>
      <c r="M23" s="784"/>
      <c r="N23" s="796"/>
      <c r="O23" s="80" t="s">
        <v>53</v>
      </c>
      <c r="P23" s="84"/>
      <c r="Q23" s="85"/>
      <c r="R23" s="177"/>
      <c r="S23" s="180" t="str">
        <f>IF($N22="","",IF(OR($P23="DNF",$Q23="DNF",$R23="DNF"),"DNF",IF(OR($P23="NP",$Q23="NP",$R23="NP"),"NP",IF(ISERROR(MEDIAN($P23:$R23)),"DNF",IF(COUNT($P23:$R23)&lt;3,MAX($P23:$R23),MEDIAN($P23:$R23))))))</f>
        <v/>
      </c>
      <c r="T23" s="759"/>
      <c r="U23" s="790"/>
      <c r="V23" s="791"/>
    </row>
    <row r="24" spans="1:22" ht="19.899999999999999" customHeight="1" x14ac:dyDescent="0.2">
      <c r="A24" s="744" t="str">
        <f>IF('Start - jaro'!E12="","","x")</f>
        <v/>
      </c>
      <c r="B24" s="787">
        <v>7</v>
      </c>
      <c r="C24" s="795" t="str">
        <f>IF('Start - jaro'!C12="","",'Start - jaro'!C12)</f>
        <v>Doubravice</v>
      </c>
      <c r="D24" s="79" t="s">
        <v>52</v>
      </c>
      <c r="E24" s="82"/>
      <c r="F24" s="83"/>
      <c r="G24" s="173"/>
      <c r="H24" s="179"/>
      <c r="I24" s="758"/>
      <c r="J24" s="790">
        <f>IF($A24="x","x",IF($C24="","",IF(OR(K24="NP",K24="DNF"),K24,RANK(K24,Oblast,1))))</f>
        <v>1</v>
      </c>
      <c r="K24" s="791">
        <f>IF($A24="x","x",IF($C24="","",IF(OR(AND(H24="NP",H25="NP"),AND(H24="DNF",H25="DNF")),H24,IF(AND(H24="NP",H25="DNF"),H24,IF(AND(H24="DNF",H25="NP"),H25,MIN(H24,H25))))))</f>
        <v>0</v>
      </c>
      <c r="L24" s="744" t="str">
        <f>IF('Start - jaro'!E22="","","x")</f>
        <v/>
      </c>
      <c r="M24" s="787">
        <v>17</v>
      </c>
      <c r="N24" s="795" t="str">
        <f>IF('Start - jaro'!C22="","",'Start - jaro'!C22)</f>
        <v/>
      </c>
      <c r="O24" s="79" t="s">
        <v>52</v>
      </c>
      <c r="P24" s="82"/>
      <c r="Q24" s="83"/>
      <c r="R24" s="173"/>
      <c r="S24" s="179" t="str">
        <f>IF($N24="","",IF(OR($P24="DNF",$Q24="DNF",$R24="DNF"),"DNF",IF(OR($P24="NP",$Q24="NP",$R24="NP"),"NP",IF(ISERROR(MEDIAN($P24:$R24)),"DNF",IF(COUNT($P24:$R24)&lt;3,MAX($P24:$R24),MEDIAN($P24:$R24))))))</f>
        <v/>
      </c>
      <c r="T24" s="758" t="str">
        <f>IF($L24="x","x",IF($N24="","",IF(OR(U24="NP",U24="DNF"),IF(U24="NP",MAX(Oblast2)+COUNTIF(($J$12:$J$154),MAX(Oblast2))+COUNTIF(($U$12:$U$154),MAX(Oblast2)),MAX(Oblast2)+COUNTIF(($J$12:$J$154),MAX(Oblast2))+COUNTIF(($U$12:$U$154),MAX(Oblast2))+COUNTIF(($J$12:$J$154),"NP")+COUNTIF(($U$12:$U$154),"NP")),U24)))</f>
        <v/>
      </c>
      <c r="U24" s="790" t="str">
        <f>IF($L24="x","x",IF($N24="","",IF(OR(V24="NP",V24="DNF"),V24,RANK(V24,Oblast,1))))</f>
        <v/>
      </c>
      <c r="V24" s="791" t="str">
        <f>IF($L24="x","x",IF($N24="","",IF(OR(AND(S24="NP",S25="NP"),AND(S24="DNF",S25="DNF")),S24,IF(AND(S24="NP",S25="DNF"),S24,IF(AND(S24="DNF",S25="NP"),S25,MIN(S24,S25))))))</f>
        <v/>
      </c>
    </row>
    <row r="25" spans="1:22" ht="19.899999999999999" customHeight="1" thickBot="1" x14ac:dyDescent="0.25">
      <c r="A25" s="744"/>
      <c r="B25" s="784"/>
      <c r="C25" s="796"/>
      <c r="D25" s="80" t="s">
        <v>53</v>
      </c>
      <c r="E25" s="84"/>
      <c r="F25" s="85"/>
      <c r="G25" s="177"/>
      <c r="H25" s="180"/>
      <c r="I25" s="759"/>
      <c r="J25" s="790"/>
      <c r="K25" s="791"/>
      <c r="L25" s="744"/>
      <c r="M25" s="784"/>
      <c r="N25" s="796"/>
      <c r="O25" s="80" t="s">
        <v>53</v>
      </c>
      <c r="P25" s="84"/>
      <c r="Q25" s="85"/>
      <c r="R25" s="177"/>
      <c r="S25" s="180" t="str">
        <f>IF($N24="","",IF(OR($P25="DNF",$Q25="DNF",$R25="DNF"),"DNF",IF(OR($P25="NP",$Q25="NP",$R25="NP"),"NP",IF(ISERROR(MEDIAN($P25:$R25)),"DNF",IF(COUNT($P25:$R25)&lt;3,MAX($P25:$R25),MEDIAN($P25:$R25))))))</f>
        <v/>
      </c>
      <c r="T25" s="759"/>
      <c r="U25" s="790"/>
      <c r="V25" s="791"/>
    </row>
    <row r="26" spans="1:22" ht="19.899999999999999" customHeight="1" x14ac:dyDescent="0.2">
      <c r="A26" s="744" t="str">
        <f>IF('Start - jaro'!E13="","","x")</f>
        <v/>
      </c>
      <c r="B26" s="787">
        <v>8</v>
      </c>
      <c r="C26" s="795" t="str">
        <f>IF('Start - jaro'!C13="","",'Start - jaro'!C13)</f>
        <v>Svatý Jan nad Malší</v>
      </c>
      <c r="D26" s="79" t="s">
        <v>52</v>
      </c>
      <c r="E26" s="82"/>
      <c r="F26" s="83"/>
      <c r="G26" s="173"/>
      <c r="H26" s="179"/>
      <c r="I26" s="758"/>
      <c r="J26" s="790">
        <f>IF($A26="x","x",IF($C26="","",IF(OR(K26="NP",K26="DNF"),K26,RANK(K26,Oblast,1))))</f>
        <v>1</v>
      </c>
      <c r="K26" s="791">
        <f>IF($A26="x","x",IF($C26="","",IF(OR(AND(H26="NP",H27="NP"),AND(H26="DNF",H27="DNF")),H26,IF(AND(H26="NP",H27="DNF"),H26,IF(AND(H26="DNF",H27="NP"),H27,MIN(H26,H27))))))</f>
        <v>0</v>
      </c>
      <c r="L26" s="744" t="str">
        <f>IF('Start - jaro'!E23="","","x")</f>
        <v/>
      </c>
      <c r="M26" s="787">
        <v>18</v>
      </c>
      <c r="N26" s="795" t="str">
        <f>IF('Start - jaro'!C23="","",'Start - jaro'!C23)</f>
        <v/>
      </c>
      <c r="O26" s="79" t="s">
        <v>52</v>
      </c>
      <c r="P26" s="82"/>
      <c r="Q26" s="83"/>
      <c r="R26" s="173"/>
      <c r="S26" s="179" t="str">
        <f>IF($N26="","",IF(OR($P26="DNF",$Q26="DNF",$R26="DNF"),"DNF",IF(OR($P26="NP",$Q26="NP",$R26="NP"),"NP",IF(ISERROR(MEDIAN($P26:$R26)),"DNF",IF(COUNT($P26:$R26)&lt;3,MAX($P26:$R26),MEDIAN($P26:$R26))))))</f>
        <v/>
      </c>
      <c r="T26" s="758" t="str">
        <f>IF($L26="x","x",IF($N26="","",IF(OR(U26="NP",U26="DNF"),IF(U26="NP",MAX(Oblast2)+COUNTIF(($J$12:$J$154),MAX(Oblast2))+COUNTIF(($U$12:$U$154),MAX(Oblast2)),MAX(Oblast2)+COUNTIF(($J$12:$J$154),MAX(Oblast2))+COUNTIF(($U$12:$U$154),MAX(Oblast2))+COUNTIF(($J$12:$J$154),"NP")+COUNTIF(($U$12:$U$154),"NP")),U26)))</f>
        <v/>
      </c>
      <c r="U26" s="790" t="str">
        <f>IF($L26="x","x",IF($N26="","",IF(OR(V26="NP",V26="DNF"),V26,RANK(V26,Oblast,1))))</f>
        <v/>
      </c>
      <c r="V26" s="791" t="str">
        <f>IF($L26="x","x",IF($N26="","",IF(OR(AND(S26="NP",S27="NP"),AND(S26="DNF",S27="DNF")),S26,IF(AND(S26="NP",S27="DNF"),S26,IF(AND(S26="DNF",S27="NP"),S27,MIN(S26,S27))))))</f>
        <v/>
      </c>
    </row>
    <row r="27" spans="1:22" ht="19.899999999999999" customHeight="1" thickBot="1" x14ac:dyDescent="0.25">
      <c r="A27" s="744"/>
      <c r="B27" s="784"/>
      <c r="C27" s="796"/>
      <c r="D27" s="80" t="s">
        <v>53</v>
      </c>
      <c r="E27" s="84"/>
      <c r="F27" s="85"/>
      <c r="G27" s="177"/>
      <c r="H27" s="180"/>
      <c r="I27" s="759"/>
      <c r="J27" s="790"/>
      <c r="K27" s="791"/>
      <c r="L27" s="744"/>
      <c r="M27" s="784"/>
      <c r="N27" s="796"/>
      <c r="O27" s="80" t="s">
        <v>53</v>
      </c>
      <c r="P27" s="84"/>
      <c r="Q27" s="85"/>
      <c r="R27" s="177"/>
      <c r="S27" s="180" t="str">
        <f>IF($N26="","",IF(OR($P27="DNF",$Q27="DNF",$R27="DNF"),"DNF",IF(OR($P27="NP",$Q27="NP",$R27="NP"),"NP",IF(ISERROR(MEDIAN($P27:$R27)),"DNF",IF(COUNT($P27:$R27)&lt;3,MAX($P27:$R27),MEDIAN($P27:$R27))))))</f>
        <v/>
      </c>
      <c r="T27" s="759"/>
      <c r="U27" s="790"/>
      <c r="V27" s="791"/>
    </row>
    <row r="28" spans="1:22" ht="19.899999999999999" customHeight="1" x14ac:dyDescent="0.2">
      <c r="A28" s="744" t="str">
        <f>IF('Start - jaro'!E14="","","x")</f>
        <v/>
      </c>
      <c r="B28" s="787">
        <v>9</v>
      </c>
      <c r="C28" s="795" t="str">
        <f>IF('Start - jaro'!C14="","",'Start - jaro'!C14)</f>
        <v>Nové Homole   III</v>
      </c>
      <c r="D28" s="79" t="s">
        <v>52</v>
      </c>
      <c r="E28" s="82"/>
      <c r="F28" s="83"/>
      <c r="G28" s="173"/>
      <c r="H28" s="179"/>
      <c r="I28" s="758"/>
      <c r="J28" s="790">
        <f>IF($A28="x","x",IF($C28="","",IF(OR(K28="NP",K28="DNF"),K28,RANK(K28,Oblast,1))))</f>
        <v>1</v>
      </c>
      <c r="K28" s="791">
        <f>IF($A28="x","x",IF($C28="","",IF(OR(AND(H28="NP",H29="NP"),AND(H28="DNF",H29="DNF")),H28,IF(AND(H28="NP",H29="DNF"),H28,IF(AND(H28="DNF",H29="NP"),H29,MIN(H28,H29))))))</f>
        <v>0</v>
      </c>
      <c r="L28" s="744" t="str">
        <f>IF('Start - jaro'!E24="","","x")</f>
        <v/>
      </c>
      <c r="M28" s="787">
        <v>19</v>
      </c>
      <c r="N28" s="795" t="str">
        <f>IF('Start - jaro'!C24="","",'Start - jaro'!C24)</f>
        <v/>
      </c>
      <c r="O28" s="79" t="s">
        <v>52</v>
      </c>
      <c r="P28" s="82"/>
      <c r="Q28" s="83"/>
      <c r="R28" s="173"/>
      <c r="S28" s="179" t="str">
        <f>IF($N28="","",IF(OR($P28="DNF",$Q28="DNF",$R28="DNF"),"DNF",IF(OR($P28="NP",$Q28="NP",$R28="NP"),"NP",IF(ISERROR(MEDIAN($P28:$R28)),"DNF",IF(COUNT($P28:$R28)&lt;3,MAX($P28:$R28),MEDIAN($P28:$R28))))))</f>
        <v/>
      </c>
      <c r="T28" s="758" t="str">
        <f>IF($L28="x","x",IF($N28="","",IF(OR(U28="NP",U28="DNF"),IF(U28="NP",MAX(Oblast2)+COUNTIF(($J$12:$J$154),MAX(Oblast2))+COUNTIF(($U$12:$U$154),MAX(Oblast2)),MAX(Oblast2)+COUNTIF(($J$12:$J$154),MAX(Oblast2))+COUNTIF(($U$12:$U$154),MAX(Oblast2))+COUNTIF(($J$12:$J$154),"NP")+COUNTIF(($U$12:$U$154),"NP")),U28)))</f>
        <v/>
      </c>
      <c r="U28" s="790" t="str">
        <f>IF($L28="x","x",IF($N28="","",IF(OR(V28="NP",V28="DNF"),V28,RANK(V28,Oblast,1))))</f>
        <v/>
      </c>
      <c r="V28" s="791" t="str">
        <f>IF($L28="x","x",IF($N28="","",IF(OR(AND(S28="NP",S29="NP"),AND(S28="DNF",S29="DNF")),S28,IF(AND(S28="NP",S29="DNF"),S28,IF(AND(S28="DNF",S29="NP"),S29,MIN(S28,S29))))))</f>
        <v/>
      </c>
    </row>
    <row r="29" spans="1:22" ht="19.899999999999999" customHeight="1" thickBot="1" x14ac:dyDescent="0.25">
      <c r="A29" s="744"/>
      <c r="B29" s="784"/>
      <c r="C29" s="796"/>
      <c r="D29" s="80" t="s">
        <v>53</v>
      </c>
      <c r="E29" s="84"/>
      <c r="F29" s="85"/>
      <c r="G29" s="177"/>
      <c r="H29" s="180"/>
      <c r="I29" s="759"/>
      <c r="J29" s="790"/>
      <c r="K29" s="791"/>
      <c r="L29" s="744"/>
      <c r="M29" s="784"/>
      <c r="N29" s="796"/>
      <c r="O29" s="80" t="s">
        <v>53</v>
      </c>
      <c r="P29" s="84"/>
      <c r="Q29" s="85"/>
      <c r="R29" s="177"/>
      <c r="S29" s="180" t="str">
        <f>IF($N28="","",IF(OR($P29="DNF",$Q29="DNF",$R29="DNF"),"DNF",IF(OR($P29="NP",$Q29="NP",$R29="NP"),"NP",IF(ISERROR(MEDIAN($P29:$R29)),"DNF",IF(COUNT($P29:$R29)&lt;3,MAX($P29:$R29),MEDIAN($P29:$R29))))))</f>
        <v/>
      </c>
      <c r="T29" s="759"/>
      <c r="U29" s="790"/>
      <c r="V29" s="791"/>
    </row>
    <row r="30" spans="1:22" ht="19.899999999999999" customHeight="1" x14ac:dyDescent="0.2">
      <c r="A30" s="744" t="str">
        <f>IF('Start - jaro'!E15="","","x")</f>
        <v/>
      </c>
      <c r="B30" s="783">
        <v>10</v>
      </c>
      <c r="C30" s="809" t="str">
        <f>IF('Start - jaro'!C15="","",'Start - jaro'!C15)</f>
        <v>Strážkovice   II</v>
      </c>
      <c r="D30" s="81" t="s">
        <v>52</v>
      </c>
      <c r="E30" s="86"/>
      <c r="F30" s="87"/>
      <c r="G30" s="178"/>
      <c r="H30" s="179"/>
      <c r="I30" s="758"/>
      <c r="J30" s="790">
        <f>IF($A30="x","x",IF($C30="","",IF(OR(K30="NP",K30="DNF"),K30,RANK(K30,Oblast,1))))</f>
        <v>1</v>
      </c>
      <c r="K30" s="791">
        <f>IF($A30="x","x",IF($C30="","",IF(OR(AND(H30="NP",H31="NP"),AND(H30="DNF",H31="DNF")),H30,IF(AND(H30="NP",H31="DNF"),H30,IF(AND(H30="DNF",H31="NP"),H31,MIN(H30,H31))))))</f>
        <v>0</v>
      </c>
      <c r="L30" s="744" t="str">
        <f>IF('Start - jaro'!E25="","","x")</f>
        <v/>
      </c>
      <c r="M30" s="783">
        <v>20</v>
      </c>
      <c r="N30" s="809" t="str">
        <f>IF('Start - jaro'!C25="","",'Start - jaro'!C25)</f>
        <v/>
      </c>
      <c r="O30" s="81" t="s">
        <v>52</v>
      </c>
      <c r="P30" s="86"/>
      <c r="Q30" s="87"/>
      <c r="R30" s="178"/>
      <c r="S30" s="179" t="str">
        <f>IF($N30="","",IF(OR($P30="DNF",$Q30="DNF",$R30="DNF"),"DNF",IF(OR($P30="NP",$Q30="NP",$R30="NP"),"NP",IF(ISERROR(MEDIAN($P30:$R30)),"DNF",IF(COUNT($P30:$R30)&lt;3,MAX($P30:$R30),MEDIAN($P30:$R30))))))</f>
        <v/>
      </c>
      <c r="T30" s="758" t="str">
        <f>IF($L30="x","x",IF($N30="","",IF(OR(U30="NP",U30="DNF"),IF(U30="NP",MAX(Oblast2)+COUNTIF(($J$12:$J$154),MAX(Oblast2))+COUNTIF(($U$12:$U$154),MAX(Oblast2)),MAX(Oblast2)+COUNTIF(($J$12:$J$154),MAX(Oblast2))+COUNTIF(($U$12:$U$154),MAX(Oblast2))+COUNTIF(($J$12:$J$154),"NP")+COUNTIF(($U$12:$U$154),"NP")),U30)))</f>
        <v/>
      </c>
      <c r="U30" s="790" t="str">
        <f>IF($L30="x","x",IF($N30="","",IF(OR(V30="NP",V30="DNF"),V30,RANK(V30,Oblast,1))))</f>
        <v/>
      </c>
      <c r="V30" s="791" t="str">
        <f>IF($L30="x","x",IF($N30="","",IF(OR(AND(S30="NP",S31="NP"),AND(S30="DNF",S31="DNF")),S30,IF(AND(S30="NP",S31="DNF"),S30,IF(AND(S30="DNF",S31="NP"),S31,MIN(S30,S31))))))</f>
        <v/>
      </c>
    </row>
    <row r="31" spans="1:22" ht="19.899999999999999" customHeight="1" thickBot="1" x14ac:dyDescent="0.25">
      <c r="A31" s="744"/>
      <c r="B31" s="784"/>
      <c r="C31" s="796"/>
      <c r="D31" s="80" t="s">
        <v>53</v>
      </c>
      <c r="E31" s="84"/>
      <c r="F31" s="85"/>
      <c r="G31" s="177"/>
      <c r="H31" s="180"/>
      <c r="I31" s="759"/>
      <c r="J31" s="792"/>
      <c r="K31" s="793"/>
      <c r="L31" s="794"/>
      <c r="M31" s="784"/>
      <c r="N31" s="796"/>
      <c r="O31" s="80" t="s">
        <v>53</v>
      </c>
      <c r="P31" s="84"/>
      <c r="Q31" s="85"/>
      <c r="R31" s="177"/>
      <c r="S31" s="180" t="str">
        <f>IF($N30="","",IF(OR($P31="DNF",$Q31="DNF",$R31="DNF"),"DNF",IF(OR($P31="NP",$Q31="NP",$R31="NP"),"NP",IF(ISERROR(MEDIAN($P31:$R31)),"DNF",IF(COUNT($P31:$R31)&lt;3,MAX($P31:$R31),MEDIAN($P31:$R31))))))</f>
        <v/>
      </c>
      <c r="T31" s="759"/>
      <c r="U31" s="790"/>
      <c r="V31" s="791"/>
    </row>
    <row r="32" spans="1:22" ht="15" customHeight="1" x14ac:dyDescent="0.2">
      <c r="B32" s="819" t="s">
        <v>107</v>
      </c>
      <c r="C32" s="820"/>
      <c r="D32" s="820"/>
      <c r="E32" s="820"/>
      <c r="F32" s="820"/>
      <c r="G32" s="820"/>
      <c r="H32" s="820"/>
      <c r="I32" s="820"/>
      <c r="J32" s="155"/>
      <c r="K32" s="155"/>
      <c r="L32" s="155"/>
      <c r="M32" s="155"/>
      <c r="N32" s="749"/>
      <c r="O32" s="749"/>
      <c r="P32" s="749"/>
      <c r="Q32" s="749"/>
      <c r="R32" s="749"/>
      <c r="S32" s="749"/>
      <c r="T32" s="750"/>
    </row>
    <row r="33" spans="1:22" ht="15" customHeight="1" x14ac:dyDescent="0.2">
      <c r="B33" s="821"/>
      <c r="C33" s="822"/>
      <c r="D33" s="822"/>
      <c r="E33" s="822"/>
      <c r="F33" s="822"/>
      <c r="G33" s="822"/>
      <c r="H33" s="822"/>
      <c r="I33" s="822"/>
      <c r="J33" s="156"/>
      <c r="K33" s="156"/>
      <c r="L33" s="156"/>
      <c r="M33" s="156"/>
      <c r="N33" s="751"/>
      <c r="O33" s="751"/>
      <c r="P33" s="751"/>
      <c r="Q33" s="751"/>
      <c r="R33" s="751"/>
      <c r="S33" s="751"/>
      <c r="T33" s="752"/>
    </row>
    <row r="34" spans="1:22" ht="15" customHeight="1" x14ac:dyDescent="0.2">
      <c r="B34" s="821"/>
      <c r="C34" s="822"/>
      <c r="D34" s="822"/>
      <c r="E34" s="822"/>
      <c r="F34" s="822"/>
      <c r="G34" s="822"/>
      <c r="H34" s="822"/>
      <c r="I34" s="822"/>
      <c r="J34" s="156"/>
      <c r="K34" s="156"/>
      <c r="L34" s="156"/>
      <c r="M34" s="156"/>
      <c r="N34" s="751"/>
      <c r="O34" s="751"/>
      <c r="P34" s="751"/>
      <c r="Q34" s="751"/>
      <c r="R34" s="751"/>
      <c r="S34" s="751"/>
      <c r="T34" s="752"/>
    </row>
    <row r="35" spans="1:22" ht="19.899999999999999" customHeight="1" thickBot="1" x14ac:dyDescent="0.25">
      <c r="B35" s="823" t="s">
        <v>55</v>
      </c>
      <c r="C35" s="824"/>
      <c r="D35" s="824"/>
      <c r="E35" s="824"/>
      <c r="F35" s="824"/>
      <c r="G35" s="824"/>
      <c r="H35" s="824"/>
      <c r="I35" s="824"/>
      <c r="J35" s="154"/>
      <c r="K35" s="154"/>
      <c r="L35" s="154"/>
      <c r="M35" s="154"/>
      <c r="N35" s="817"/>
      <c r="O35" s="817"/>
      <c r="P35" s="817"/>
      <c r="Q35" s="817"/>
      <c r="R35" s="817"/>
      <c r="S35" s="817"/>
      <c r="T35" s="818"/>
    </row>
    <row r="36" spans="1:22" ht="15" customHeight="1" x14ac:dyDescent="0.2">
      <c r="B36" s="797" t="s">
        <v>56</v>
      </c>
      <c r="C36" s="798"/>
      <c r="D36" s="799"/>
      <c r="E36" s="803" t="s">
        <v>33</v>
      </c>
      <c r="F36" s="804"/>
      <c r="G36" s="804"/>
      <c r="H36" s="804"/>
      <c r="I36" s="805"/>
      <c r="J36" s="100"/>
      <c r="K36" s="101"/>
      <c r="L36" s="102"/>
      <c r="M36" s="797" t="s">
        <v>56</v>
      </c>
      <c r="N36" s="798"/>
      <c r="O36" s="799"/>
      <c r="P36" s="803" t="s">
        <v>33</v>
      </c>
      <c r="Q36" s="804"/>
      <c r="R36" s="804"/>
      <c r="S36" s="804"/>
      <c r="T36" s="805"/>
    </row>
    <row r="37" spans="1:22" ht="15" customHeight="1" x14ac:dyDescent="0.2">
      <c r="B37" s="797"/>
      <c r="C37" s="798"/>
      <c r="D37" s="799"/>
      <c r="E37" s="803"/>
      <c r="F37" s="804"/>
      <c r="G37" s="804"/>
      <c r="H37" s="804"/>
      <c r="I37" s="805"/>
      <c r="J37" s="97"/>
      <c r="K37" s="98"/>
      <c r="L37" s="103"/>
      <c r="M37" s="797"/>
      <c r="N37" s="798"/>
      <c r="O37" s="799"/>
      <c r="P37" s="803"/>
      <c r="Q37" s="804"/>
      <c r="R37" s="804"/>
      <c r="S37" s="804"/>
      <c r="T37" s="805"/>
    </row>
    <row r="38" spans="1:22" ht="15" customHeight="1" thickBot="1" x14ac:dyDescent="0.25">
      <c r="B38" s="800"/>
      <c r="C38" s="801"/>
      <c r="D38" s="802"/>
      <c r="E38" s="806"/>
      <c r="F38" s="807"/>
      <c r="G38" s="807"/>
      <c r="H38" s="807"/>
      <c r="I38" s="808"/>
      <c r="J38" s="97"/>
      <c r="K38" s="98"/>
      <c r="L38" s="103"/>
      <c r="M38" s="800"/>
      <c r="N38" s="801"/>
      <c r="O38" s="802"/>
      <c r="P38" s="806"/>
      <c r="Q38" s="807"/>
      <c r="R38" s="807"/>
      <c r="S38" s="807"/>
      <c r="T38" s="808"/>
    </row>
    <row r="39" spans="1:22" ht="15" customHeight="1" x14ac:dyDescent="0.2">
      <c r="B39" s="777" t="str">
        <f>"KATEGORIE: "&amp;'Start - podzim'!$N$2</f>
        <v>KATEGORIE: STARŠÍ</v>
      </c>
      <c r="C39" s="778"/>
      <c r="D39" s="779"/>
      <c r="E39" s="812" t="s">
        <v>45</v>
      </c>
      <c r="F39" s="816" t="s">
        <v>46</v>
      </c>
      <c r="G39" s="816" t="s">
        <v>47</v>
      </c>
      <c r="H39" s="813" t="s">
        <v>48</v>
      </c>
      <c r="I39" s="814" t="s">
        <v>44</v>
      </c>
      <c r="J39" s="104"/>
      <c r="K39" s="105"/>
      <c r="L39" s="106"/>
      <c r="M39" s="777" t="str">
        <f>"KATEGORIE: "&amp;'Start - podzim'!$N$2</f>
        <v>KATEGORIE: STARŠÍ</v>
      </c>
      <c r="N39" s="778"/>
      <c r="O39" s="779"/>
      <c r="P39" s="812" t="s">
        <v>45</v>
      </c>
      <c r="Q39" s="816" t="s">
        <v>46</v>
      </c>
      <c r="R39" s="816" t="s">
        <v>47</v>
      </c>
      <c r="S39" s="813" t="s">
        <v>48</v>
      </c>
      <c r="T39" s="814" t="s">
        <v>44</v>
      </c>
    </row>
    <row r="40" spans="1:22" ht="15" customHeight="1" x14ac:dyDescent="0.2">
      <c r="B40" s="780"/>
      <c r="C40" s="781"/>
      <c r="D40" s="782"/>
      <c r="E40" s="725"/>
      <c r="F40" s="721"/>
      <c r="G40" s="721"/>
      <c r="H40" s="727"/>
      <c r="I40" s="814"/>
      <c r="J40" s="104"/>
      <c r="K40" s="105"/>
      <c r="L40" s="106"/>
      <c r="M40" s="780"/>
      <c r="N40" s="781"/>
      <c r="O40" s="782"/>
      <c r="P40" s="725"/>
      <c r="Q40" s="721"/>
      <c r="R40" s="721"/>
      <c r="S40" s="727"/>
      <c r="T40" s="814"/>
    </row>
    <row r="41" spans="1:22" ht="16.899999999999999" customHeight="1" x14ac:dyDescent="0.2">
      <c r="B41" s="760" t="s">
        <v>49</v>
      </c>
      <c r="C41" s="762" t="s">
        <v>50</v>
      </c>
      <c r="D41" s="719" t="s">
        <v>51</v>
      </c>
      <c r="E41" s="725"/>
      <c r="F41" s="721"/>
      <c r="G41" s="721"/>
      <c r="H41" s="727"/>
      <c r="I41" s="814"/>
      <c r="J41" s="104"/>
      <c r="K41" s="105"/>
      <c r="L41" s="106"/>
      <c r="M41" s="760" t="s">
        <v>49</v>
      </c>
      <c r="N41" s="762" t="s">
        <v>50</v>
      </c>
      <c r="O41" s="719" t="s">
        <v>51</v>
      </c>
      <c r="P41" s="725"/>
      <c r="Q41" s="721"/>
      <c r="R41" s="721"/>
      <c r="S41" s="727"/>
      <c r="T41" s="814"/>
    </row>
    <row r="42" spans="1:22" ht="16.899999999999999" customHeight="1" thickBot="1" x14ac:dyDescent="0.25">
      <c r="B42" s="761"/>
      <c r="C42" s="763"/>
      <c r="D42" s="720"/>
      <c r="E42" s="726"/>
      <c r="F42" s="722"/>
      <c r="G42" s="722"/>
      <c r="H42" s="728"/>
      <c r="I42" s="815"/>
      <c r="J42" s="104"/>
      <c r="K42" s="105"/>
      <c r="L42" s="106"/>
      <c r="M42" s="761"/>
      <c r="N42" s="763"/>
      <c r="O42" s="720"/>
      <c r="P42" s="726"/>
      <c r="Q42" s="722"/>
      <c r="R42" s="722"/>
      <c r="S42" s="728"/>
      <c r="T42" s="815"/>
    </row>
    <row r="43" spans="1:22" ht="19.899999999999999" customHeight="1" x14ac:dyDescent="0.2">
      <c r="A43" s="744" t="str">
        <f>IF('Start - jaro'!E26="","","x")</f>
        <v/>
      </c>
      <c r="B43" s="787">
        <v>21</v>
      </c>
      <c r="C43" s="810" t="str">
        <f>IF('Start - jaro'!C26="","",'Start - jaro'!C26)</f>
        <v/>
      </c>
      <c r="D43" s="79" t="s">
        <v>52</v>
      </c>
      <c r="E43" s="82"/>
      <c r="F43" s="83"/>
      <c r="G43" s="173"/>
      <c r="H43" s="179" t="str">
        <f>IF($C43="","",IF(OR($E43="DNF",$F43="DNF",$G43="DNF"),"DNF",IF(OR($E43="NP",$F43="NP",$G43="NP"),"NP",IF(ISERROR(MEDIAN($E43:$G43)),"DNF",IF(COUNT($E43:$G43)&lt;3,MAX($E43:$G43),MEDIAN($E43:$G43))))))</f>
        <v/>
      </c>
      <c r="I43" s="758" t="str">
        <f>IF($A43="x","x",IF($C43="","",IF(OR(J43="NP",J43="DNF"),IF(J43="NP",MAX(Oblast2)+COUNTIF(($J$12:$J$154),MAX(Oblast2))+COUNTIF(($U$12:$U$154),MAX(Oblast2)),MAX(Oblast2)+COUNTIF(($J$12:$J$154),MAX(Oblast2))+COUNTIF(($U$12:$U$154),MAX(Oblast2))+COUNTIF(($J$12:$J$154),"NP")+COUNTIF(($U$12:$U$154),"NP")),J43)))</f>
        <v/>
      </c>
      <c r="J43" s="790" t="str">
        <f>IF($A43="x","x",IF($C43="","",IF(OR(K43="NP",K43="DNF"),K43,RANK(K43,Oblast,1))))</f>
        <v/>
      </c>
      <c r="K43" s="791" t="str">
        <f>IF($A43="x","x",IF($C43="","",IF(OR(AND(H43="NP",H44="NP"),AND(H43="DNF",H44="DNF")),H43,IF(AND(H43="NP",H44="DNF"),H43,IF(AND(H43="DNF",H44="NP"),H44,MIN(H43,H44))))))</f>
        <v/>
      </c>
      <c r="L43" s="744" t="str">
        <f>IF('Start - jaro'!I11="","","x")</f>
        <v/>
      </c>
      <c r="M43" s="787">
        <v>31</v>
      </c>
      <c r="N43" s="810" t="str">
        <f>IF('Start - jaro'!G11="","",'Start - jaro'!G11)</f>
        <v/>
      </c>
      <c r="O43" s="79" t="s">
        <v>52</v>
      </c>
      <c r="P43" s="82"/>
      <c r="Q43" s="83"/>
      <c r="R43" s="173"/>
      <c r="S43" s="179" t="str">
        <f>IF($N43="","",IF(OR($P43="DNF",$Q43="DNF",$R43="DNF"),"DNF",IF(OR($P43="NP",$Q43="NP",$R43="NP"),"NP",IF(ISERROR(MEDIAN($P43:$R43)),"DNF",IF(COUNT($P43:$R43)&lt;3,MAX($P43:$R43),MEDIAN($P43:$R43))))))</f>
        <v/>
      </c>
      <c r="T43" s="758" t="str">
        <f>IF($L43="x","x",IF($N43="","",IF(OR(U43="NP",U43="DNF"),IF(U43="NP",MAX(Oblast2)+COUNTIF(($J$12:$J$154),MAX(Oblast2))+COUNTIF(($U$12:$U$154),MAX(Oblast2)),MAX(Oblast2)+COUNTIF(($J$12:$J$154),MAX(Oblast2))+COUNTIF(($U$12:$U$154),MAX(Oblast2))+COUNTIF(($J$12:$J$154),"NP")+COUNTIF(($U$12:$U$154),"NP")),U43)))</f>
        <v/>
      </c>
      <c r="U43" s="790" t="str">
        <f>IF($L43="x","x",IF($N43="","",IF(OR(V43="NP",V43="DNF"),V43,RANK(V43,Oblast,1))))</f>
        <v/>
      </c>
      <c r="V43" s="791" t="str">
        <f>IF($L43="x","x",IF($N43="","",IF(OR(AND(S43="NP",S44="NP"),AND(S43="DNF",S44="DNF")),S43,IF(AND(S43="NP",S44="DNF"),S43,IF(AND(S43="DNF",S44="NP"),S44,MIN(S43,S44))))))</f>
        <v/>
      </c>
    </row>
    <row r="44" spans="1:22" ht="19.899999999999999" customHeight="1" thickBot="1" x14ac:dyDescent="0.25">
      <c r="A44" s="744"/>
      <c r="B44" s="784"/>
      <c r="C44" s="811"/>
      <c r="D44" s="80" t="s">
        <v>53</v>
      </c>
      <c r="E44" s="84"/>
      <c r="F44" s="85"/>
      <c r="G44" s="177"/>
      <c r="H44" s="180" t="str">
        <f>IF($C43="","",IF(OR($E44="DNF",$F44="DNF",$G44="DNF"),"DNF",IF(OR($E44="NP",$F44="NP",$G44="NP"),"NP",IF(ISERROR(MEDIAN($E44:$G44)),"DNF",IF(COUNT($E44:$G44)&lt;3,MAX($E44:$G44),MEDIAN($E44:$G44))))))</f>
        <v/>
      </c>
      <c r="I44" s="759"/>
      <c r="J44" s="790"/>
      <c r="K44" s="791"/>
      <c r="L44" s="744"/>
      <c r="M44" s="784"/>
      <c r="N44" s="811"/>
      <c r="O44" s="80" t="s">
        <v>53</v>
      </c>
      <c r="P44" s="84"/>
      <c r="Q44" s="85"/>
      <c r="R44" s="177"/>
      <c r="S44" s="180" t="str">
        <f>IF($N43="","",IF(OR($P44="DNF",$Q44="DNF",$R44="DNF"),"DNF",IF(OR($P44="NP",$Q44="NP",$R44="NP"),"NP",IF(ISERROR(MEDIAN($P44:$R44)),"DNF",IF(COUNT($P44:$R44)&lt;3,MAX($P44:$R44),MEDIAN($P44:$R44))))))</f>
        <v/>
      </c>
      <c r="T44" s="759"/>
      <c r="U44" s="790"/>
      <c r="V44" s="791"/>
    </row>
    <row r="45" spans="1:22" ht="19.899999999999999" customHeight="1" x14ac:dyDescent="0.2">
      <c r="A45" s="744" t="str">
        <f>IF('Start - jaro'!E27="","","x")</f>
        <v/>
      </c>
      <c r="B45" s="787">
        <v>22</v>
      </c>
      <c r="C45" s="795" t="str">
        <f>IF('Start - jaro'!C27="","",'Start - jaro'!C27)</f>
        <v/>
      </c>
      <c r="D45" s="79" t="s">
        <v>52</v>
      </c>
      <c r="E45" s="82"/>
      <c r="F45" s="83"/>
      <c r="G45" s="173"/>
      <c r="H45" s="179" t="str">
        <f>IF($C45="","",IF(OR($E45="DNF",$F45="DNF",$G45="DNF"),"DNF",IF(OR($E45="NP",$F45="NP",$G45="NP"),"NP",IF(ISERROR(MEDIAN($E45:$G45)),"DNF",IF(COUNT($E45:$G45)&lt;3,MAX($E45:$G45),MEDIAN($E45:$G45))))))</f>
        <v/>
      </c>
      <c r="I45" s="758" t="str">
        <f>IF($A45="x","x",IF($C45="","",IF(OR(J45="NP",J45="DNF"),IF(J45="NP",MAX(Oblast2)+COUNTIF(($J$12:$J$154),MAX(Oblast2))+COUNTIF(($U$12:$U$154),MAX(Oblast2)),MAX(Oblast2)+COUNTIF(($J$12:$J$154),MAX(Oblast2))+COUNTIF(($U$12:$U$154),MAX(Oblast2))+COUNTIF(($J$12:$J$154),"NP")+COUNTIF(($U$12:$U$154),"NP")),J45)))</f>
        <v/>
      </c>
      <c r="J45" s="790" t="str">
        <f>IF($A45="x","x",IF($C45="","",IF(OR(K45="NP",K45="DNF"),K45,RANK(K45,Oblast,1))))</f>
        <v/>
      </c>
      <c r="K45" s="791" t="str">
        <f>IF($A45="x","x",IF($C45="","",IF(OR(AND(H45="NP",H46="NP"),AND(H45="DNF",H46="DNF")),H45,IF(AND(H45="NP",H46="DNF"),H45,IF(AND(H45="DNF",H46="NP"),H46,MIN(H45,H46))))))</f>
        <v/>
      </c>
      <c r="L45" s="744" t="str">
        <f>IF('Start - jaro'!I12="","","x")</f>
        <v/>
      </c>
      <c r="M45" s="787">
        <v>32</v>
      </c>
      <c r="N45" s="795" t="str">
        <f>IF('Start - jaro'!G12="","",'Start - jaro'!G12)</f>
        <v/>
      </c>
      <c r="O45" s="79" t="s">
        <v>52</v>
      </c>
      <c r="P45" s="82"/>
      <c r="Q45" s="83"/>
      <c r="R45" s="173"/>
      <c r="S45" s="179" t="str">
        <f>IF($N45="","",IF(OR($P45="DNF",$Q45="DNF",$R45="DNF"),"DNF",IF(OR($P45="NP",$Q45="NP",$R45="NP"),"NP",IF(ISERROR(MEDIAN($P45:$R45)),"DNF",IF(COUNT($P45:$R45)&lt;3,MAX($P45:$R45),MEDIAN($P45:$R45))))))</f>
        <v/>
      </c>
      <c r="T45" s="758" t="str">
        <f>IF($L45="x","x",IF($N45="","",IF(OR(U45="NP",U45="DNF"),IF(U45="NP",MAX(Oblast2)+COUNTIF(($J$12:$J$154),MAX(Oblast2))+COUNTIF(($U$12:$U$154),MAX(Oblast2)),MAX(Oblast2)+COUNTIF(($J$12:$J$154),MAX(Oblast2))+COUNTIF(($U$12:$U$154),MAX(Oblast2))+COUNTIF(($J$12:$J$154),"NP")+COUNTIF(($U$12:$U$154),"NP")),U45)))</f>
        <v/>
      </c>
      <c r="U45" s="790" t="str">
        <f>IF($L45="x","x",IF($N45="","",IF(OR(V45="NP",V45="DNF"),V45,RANK(V45,Oblast,1))))</f>
        <v/>
      </c>
      <c r="V45" s="791" t="str">
        <f>IF($L45="x","x",IF($N45="","",IF(OR(AND(S45="NP",S46="NP"),AND(S45="DNF",S46="DNF")),S45,IF(AND(S45="NP",S46="DNF"),S45,IF(AND(S45="DNF",S46="NP"),S46,MIN(S45,S46))))))</f>
        <v/>
      </c>
    </row>
    <row r="46" spans="1:22" ht="19.899999999999999" customHeight="1" thickBot="1" x14ac:dyDescent="0.25">
      <c r="A46" s="744"/>
      <c r="B46" s="784"/>
      <c r="C46" s="796"/>
      <c r="D46" s="80" t="s">
        <v>53</v>
      </c>
      <c r="E46" s="84"/>
      <c r="F46" s="85"/>
      <c r="G46" s="177"/>
      <c r="H46" s="180" t="str">
        <f>IF($C45="","",IF(OR($E46="DNF",$F46="DNF",$G46="DNF"),"DNF",IF(OR($E46="NP",$F46="NP",$G46="NP"),"NP",IF(ISERROR(MEDIAN($E46:$G46)),"DNF",IF(COUNT($E46:$G46)&lt;3,MAX($E46:$G46),MEDIAN($E46:$G46))))))</f>
        <v/>
      </c>
      <c r="I46" s="759"/>
      <c r="J46" s="790"/>
      <c r="K46" s="791"/>
      <c r="L46" s="744"/>
      <c r="M46" s="784"/>
      <c r="N46" s="796"/>
      <c r="O46" s="80" t="s">
        <v>53</v>
      </c>
      <c r="P46" s="84"/>
      <c r="Q46" s="85"/>
      <c r="R46" s="177"/>
      <c r="S46" s="180" t="str">
        <f>IF($N45="","",IF(OR($P46="DNF",$Q46="DNF",$R46="DNF"),"DNF",IF(OR($P46="NP",$Q46="NP",$R46="NP"),"NP",IF(ISERROR(MEDIAN($P46:$R46)),"DNF",IF(COUNT($P46:$R46)&lt;3,MAX($P46:$R46),MEDIAN($P46:$R46))))))</f>
        <v/>
      </c>
      <c r="T46" s="759"/>
      <c r="U46" s="790"/>
      <c r="V46" s="791"/>
    </row>
    <row r="47" spans="1:22" ht="19.899999999999999" customHeight="1" x14ac:dyDescent="0.2">
      <c r="A47" s="744" t="str">
        <f>IF('Start - jaro'!E28="","","x")</f>
        <v/>
      </c>
      <c r="B47" s="787">
        <v>23</v>
      </c>
      <c r="C47" s="795" t="str">
        <f>IF('Start - jaro'!C28="","",'Start - jaro'!C28)</f>
        <v/>
      </c>
      <c r="D47" s="79" t="s">
        <v>52</v>
      </c>
      <c r="E47" s="82"/>
      <c r="F47" s="83"/>
      <c r="G47" s="173"/>
      <c r="H47" s="179" t="str">
        <f>IF($C47="","",IF(OR($E47="DNF",$F47="DNF",$G47="DNF"),"DNF",IF(OR($E47="NP",$F47="NP",$G47="NP"),"NP",IF(ISERROR(MEDIAN($E47:$G47)),"DNF",IF(COUNT($E47:$G47)&lt;3,MAX($E47:$G47),MEDIAN($E47:$G47))))))</f>
        <v/>
      </c>
      <c r="I47" s="758" t="str">
        <f>IF($A47="x","x",IF($C47="","",IF(OR(J47="NP",J47="DNF"),IF(J47="NP",MAX(Oblast2)+COUNTIF(($J$12:$J$154),MAX(Oblast2))+COUNTIF(($U$12:$U$154),MAX(Oblast2)),MAX(Oblast2)+COUNTIF(($J$12:$J$154),MAX(Oblast2))+COUNTIF(($U$12:$U$154),MAX(Oblast2))+COUNTIF(($J$12:$J$154),"NP")+COUNTIF(($U$12:$U$154),"NP")),J47)))</f>
        <v/>
      </c>
      <c r="J47" s="790" t="str">
        <f>IF($A47="x","x",IF($C47="","",IF(OR(K47="NP",K47="DNF"),K47,RANK(K47,Oblast,1))))</f>
        <v/>
      </c>
      <c r="K47" s="791" t="str">
        <f>IF($A47="x","x",IF($C47="","",IF(OR(AND(H47="NP",H48="NP"),AND(H47="DNF",H48="DNF")),H47,IF(AND(H47="NP",H48="DNF"),H47,IF(AND(H47="DNF",H48="NP"),H48,MIN(H47,H48))))))</f>
        <v/>
      </c>
      <c r="L47" s="744" t="str">
        <f>IF('Start - jaro'!I13="","","x")</f>
        <v/>
      </c>
      <c r="M47" s="787">
        <v>33</v>
      </c>
      <c r="N47" s="795" t="str">
        <f>IF('Start - jaro'!G13="","",'Start - jaro'!G13)</f>
        <v/>
      </c>
      <c r="O47" s="79" t="s">
        <v>52</v>
      </c>
      <c r="P47" s="82"/>
      <c r="Q47" s="83"/>
      <c r="R47" s="173"/>
      <c r="S47" s="179" t="str">
        <f>IF($N47="","",IF(OR($P47="DNF",$Q47="DNF",$R47="DNF"),"DNF",IF(OR($P47="NP",$Q47="NP",$R47="NP"),"NP",IF(ISERROR(MEDIAN($P47:$R47)),"DNF",IF(COUNT($P47:$R47)&lt;3,MAX($P47:$R47),MEDIAN($P47:$R47))))))</f>
        <v/>
      </c>
      <c r="T47" s="758" t="str">
        <f>IF($L47="x","x",IF($N47="","",IF(OR(U47="NP",U47="DNF"),IF(U47="NP",MAX(Oblast2)+COUNTIF(($J$12:$J$154),MAX(Oblast2))+COUNTIF(($U$12:$U$154),MAX(Oblast2)),MAX(Oblast2)+COUNTIF(($J$12:$J$154),MAX(Oblast2))+COUNTIF(($U$12:$U$154),MAX(Oblast2))+COUNTIF(($J$12:$J$154),"NP")+COUNTIF(($U$12:$U$154),"NP")),U47)))</f>
        <v/>
      </c>
      <c r="U47" s="790" t="str">
        <f>IF($L47="x","x",IF($N47="","",IF(OR(V47="NP",V47="DNF"),V47,RANK(V47,Oblast,1))))</f>
        <v/>
      </c>
      <c r="V47" s="791" t="str">
        <f>IF($L47="x","x",IF($N47="","",IF(OR(AND(S47="NP",S48="NP"),AND(S47="DNF",S48="DNF")),S47,IF(AND(S47="NP",S48="DNF"),S47,IF(AND(S47="DNF",S48="NP"),S48,MIN(S47,S48))))))</f>
        <v/>
      </c>
    </row>
    <row r="48" spans="1:22" ht="19.899999999999999" customHeight="1" thickBot="1" x14ac:dyDescent="0.25">
      <c r="A48" s="744"/>
      <c r="B48" s="784"/>
      <c r="C48" s="796"/>
      <c r="D48" s="80" t="s">
        <v>53</v>
      </c>
      <c r="E48" s="84"/>
      <c r="F48" s="85"/>
      <c r="G48" s="177"/>
      <c r="H48" s="180" t="str">
        <f>IF($C47="","",IF(OR($E48="DNF",$F48="DNF",$G48="DNF"),"DNF",IF(OR($E48="NP",$F48="NP",$G48="NP"),"NP",IF(ISERROR(MEDIAN($E48:$G48)),"DNF",IF(COUNT($E48:$G48)&lt;3,MAX($E48:$G48),MEDIAN($E48:$G48))))))</f>
        <v/>
      </c>
      <c r="I48" s="759"/>
      <c r="J48" s="790"/>
      <c r="K48" s="791"/>
      <c r="L48" s="744"/>
      <c r="M48" s="784"/>
      <c r="N48" s="796"/>
      <c r="O48" s="80" t="s">
        <v>53</v>
      </c>
      <c r="P48" s="84"/>
      <c r="Q48" s="85"/>
      <c r="R48" s="177"/>
      <c r="S48" s="180" t="str">
        <f>IF($N47="","",IF(OR($P48="DNF",$Q48="DNF",$R48="DNF"),"DNF",IF(OR($P48="NP",$Q48="NP",$R48="NP"),"NP",IF(ISERROR(MEDIAN($P48:$R48)),"DNF",IF(COUNT($P48:$R48)&lt;3,MAX($P48:$R48),MEDIAN($P48:$R48))))))</f>
        <v/>
      </c>
      <c r="T48" s="759"/>
      <c r="U48" s="790"/>
      <c r="V48" s="791"/>
    </row>
    <row r="49" spans="1:22" ht="19.899999999999999" customHeight="1" x14ac:dyDescent="0.2">
      <c r="A49" s="744" t="str">
        <f>IF('Start - jaro'!E29="","","x")</f>
        <v/>
      </c>
      <c r="B49" s="787">
        <v>24</v>
      </c>
      <c r="C49" s="795" t="str">
        <f>IF('Start - jaro'!C29="","",'Start - jaro'!C29)</f>
        <v/>
      </c>
      <c r="D49" s="79" t="s">
        <v>52</v>
      </c>
      <c r="E49" s="82"/>
      <c r="F49" s="83"/>
      <c r="G49" s="173"/>
      <c r="H49" s="179" t="str">
        <f>IF($C49="","",IF(OR($E49="DNF",$F49="DNF",$G49="DNF"),"DNF",IF(OR($E49="NP",$F49="NP",$G49="NP"),"NP",IF(ISERROR(MEDIAN($E49:$G49)),"DNF",IF(COUNT($E49:$G49)&lt;3,MAX($E49:$G49),MEDIAN($E49:$G49))))))</f>
        <v/>
      </c>
      <c r="I49" s="758" t="str">
        <f>IF($A49="x","x",IF($C49="","",IF(OR(J49="NP",J49="DNF"),IF(J49="NP",MAX(Oblast2)+COUNTIF(($J$12:$J$154),MAX(Oblast2))+COUNTIF(($U$12:$U$154),MAX(Oblast2)),MAX(Oblast2)+COUNTIF(($J$12:$J$154),MAX(Oblast2))+COUNTIF(($U$12:$U$154),MAX(Oblast2))+COUNTIF(($J$12:$J$154),"NP")+COUNTIF(($U$12:$U$154),"NP")),J49)))</f>
        <v/>
      </c>
      <c r="J49" s="790" t="str">
        <f>IF($A49="x","x",IF($C49="","",IF(OR(K49="NP",K49="DNF"),K49,RANK(K49,Oblast,1))))</f>
        <v/>
      </c>
      <c r="K49" s="791" t="str">
        <f>IF($A49="x","x",IF($C49="","",IF(OR(AND(H49="NP",H50="NP"),AND(H49="DNF",H50="DNF")),H49,IF(AND(H49="NP",H50="DNF"),H49,IF(AND(H49="DNF",H50="NP"),H50,MIN(H49,H50))))))</f>
        <v/>
      </c>
      <c r="L49" s="744" t="str">
        <f>IF('Start - jaro'!I14="","","x")</f>
        <v/>
      </c>
      <c r="M49" s="787">
        <v>34</v>
      </c>
      <c r="N49" s="795" t="str">
        <f>IF('Start - jaro'!G14="","",'Start - jaro'!G14)</f>
        <v/>
      </c>
      <c r="O49" s="79" t="s">
        <v>52</v>
      </c>
      <c r="P49" s="82"/>
      <c r="Q49" s="83"/>
      <c r="R49" s="173"/>
      <c r="S49" s="179" t="str">
        <f>IF($N49="","",IF(OR($P49="DNF",$Q49="DNF",$R49="DNF"),"DNF",IF(OR($P49="NP",$Q49="NP",$R49="NP"),"NP",IF(ISERROR(MEDIAN($P49:$R49)),"DNF",IF(COUNT($P49:$R49)&lt;3,MAX($P49:$R49),MEDIAN($P49:$R49))))))</f>
        <v/>
      </c>
      <c r="T49" s="758" t="str">
        <f>IF($L49="x","x",IF($N49="","",IF(OR(U49="NP",U49="DNF"),IF(U49="NP",MAX(Oblast2)+COUNTIF(($J$12:$J$154),MAX(Oblast2))+COUNTIF(($U$12:$U$154),MAX(Oblast2)),MAX(Oblast2)+COUNTIF(($J$12:$J$154),MAX(Oblast2))+COUNTIF(($U$12:$U$154),MAX(Oblast2))+COUNTIF(($J$12:$J$154),"NP")+COUNTIF(($U$12:$U$154),"NP")),U49)))</f>
        <v/>
      </c>
      <c r="U49" s="790" t="str">
        <f>IF($L49="x","x",IF($N49="","",IF(OR(V49="NP",V49="DNF"),V49,RANK(V49,Oblast,1))))</f>
        <v/>
      </c>
      <c r="V49" s="791" t="str">
        <f>IF($L49="x","x",IF($N49="","",IF(OR(AND(S49="NP",S50="NP"),AND(S49="DNF",S50="DNF")),S49,IF(AND(S49="NP",S50="DNF"),S49,IF(AND(S49="DNF",S50="NP"),S50,MIN(S49,S50))))))</f>
        <v/>
      </c>
    </row>
    <row r="50" spans="1:22" ht="19.899999999999999" customHeight="1" thickBot="1" x14ac:dyDescent="0.25">
      <c r="A50" s="744"/>
      <c r="B50" s="784"/>
      <c r="C50" s="796"/>
      <c r="D50" s="80" t="s">
        <v>53</v>
      </c>
      <c r="E50" s="84"/>
      <c r="F50" s="85"/>
      <c r="G50" s="177"/>
      <c r="H50" s="180" t="str">
        <f>IF($C49="","",IF(OR($E50="DNF",$F50="DNF",$G50="DNF"),"DNF",IF(OR($E50="NP",$F50="NP",$G50="NP"),"NP",IF(ISERROR(MEDIAN($E50:$G50)),"DNF",IF(COUNT($E50:$G50)&lt;3,MAX($E50:$G50),MEDIAN($E50:$G50))))))</f>
        <v/>
      </c>
      <c r="I50" s="759"/>
      <c r="J50" s="790"/>
      <c r="K50" s="791"/>
      <c r="L50" s="744"/>
      <c r="M50" s="784"/>
      <c r="N50" s="796"/>
      <c r="O50" s="80" t="s">
        <v>53</v>
      </c>
      <c r="P50" s="84"/>
      <c r="Q50" s="85"/>
      <c r="R50" s="177"/>
      <c r="S50" s="180" t="str">
        <f>IF($N49="","",IF(OR($P50="DNF",$Q50="DNF",$R50="DNF"),"DNF",IF(OR($P50="NP",$Q50="NP",$R50="NP"),"NP",IF(ISERROR(MEDIAN($P50:$R50)),"DNF",IF(COUNT($P50:$R50)&lt;3,MAX($P50:$R50),MEDIAN($P50:$R50))))))</f>
        <v/>
      </c>
      <c r="T50" s="759"/>
      <c r="U50" s="790"/>
      <c r="V50" s="791"/>
    </row>
    <row r="51" spans="1:22" ht="19.899999999999999" customHeight="1" x14ac:dyDescent="0.2">
      <c r="A51" s="744" t="str">
        <f>IF('Start - jaro'!E30="","","x")</f>
        <v/>
      </c>
      <c r="B51" s="787">
        <v>25</v>
      </c>
      <c r="C51" s="795" t="str">
        <f>IF('Start - jaro'!C30="","",'Start - jaro'!C30)</f>
        <v/>
      </c>
      <c r="D51" s="79" t="s">
        <v>52</v>
      </c>
      <c r="E51" s="82"/>
      <c r="F51" s="83"/>
      <c r="G51" s="173"/>
      <c r="H51" s="179" t="str">
        <f>IF($C51="","",IF(OR($E51="DNF",$F51="DNF",$G51="DNF"),"DNF",IF(OR($E51="NP",$F51="NP",$G51="NP"),"NP",IF(ISERROR(MEDIAN($E51:$G51)),"DNF",IF(COUNT($E51:$G51)&lt;3,MAX($E51:$G51),MEDIAN($E51:$G51))))))</f>
        <v/>
      </c>
      <c r="I51" s="758" t="str">
        <f>IF($A51="x","x",IF($C51="","",IF(OR(J51="NP",J51="DNF"),IF(J51="NP",MAX(Oblast2)+COUNTIF(($J$12:$J$154),MAX(Oblast2))+COUNTIF(($U$12:$U$154),MAX(Oblast2)),MAX(Oblast2)+COUNTIF(($J$12:$J$154),MAX(Oblast2))+COUNTIF(($U$12:$U$154),MAX(Oblast2))+COUNTIF(($J$12:$J$154),"NP")+COUNTIF(($U$12:$U$154),"NP")),J51)))</f>
        <v/>
      </c>
      <c r="J51" s="790" t="str">
        <f>IF($A51="x","x",IF($C51="","",IF(OR(K51="NP",K51="DNF"),K51,RANK(K51,Oblast,1))))</f>
        <v/>
      </c>
      <c r="K51" s="791" t="str">
        <f>IF($A51="x","x",IF($C51="","",IF(OR(AND(H51="NP",H52="NP"),AND(H51="DNF",H52="DNF")),H51,IF(AND(H51="NP",H52="DNF"),H51,IF(AND(H51="DNF",H52="NP"),H52,MIN(H51,H52))))))</f>
        <v/>
      </c>
      <c r="L51" s="744" t="str">
        <f>IF('Start - jaro'!I15="","","x")</f>
        <v/>
      </c>
      <c r="M51" s="787">
        <v>35</v>
      </c>
      <c r="N51" s="795" t="str">
        <f>IF('Start - jaro'!G15="","",'Start - jaro'!G15)</f>
        <v/>
      </c>
      <c r="O51" s="79" t="s">
        <v>52</v>
      </c>
      <c r="P51" s="82"/>
      <c r="Q51" s="83"/>
      <c r="R51" s="173"/>
      <c r="S51" s="179" t="str">
        <f>IF($N51="","",IF(OR($P51="DNF",$Q51="DNF",$R51="DNF"),"DNF",IF(OR($P51="NP",$Q51="NP",$R51="NP"),"NP",IF(ISERROR(MEDIAN($P51:$R51)),"DNF",IF(COUNT($P51:$R51)&lt;3,MAX($P51:$R51),MEDIAN($P51:$R51))))))</f>
        <v/>
      </c>
      <c r="T51" s="758" t="str">
        <f>IF($L51="x","x",IF($N51="","",IF(OR(U51="NP",U51="DNF"),IF(U51="NP",MAX(Oblast2)+COUNTIF(($J$12:$J$154),MAX(Oblast2))+COUNTIF(($U$12:$U$154),MAX(Oblast2)),MAX(Oblast2)+COUNTIF(($J$12:$J$154),MAX(Oblast2))+COUNTIF(($U$12:$U$154),MAX(Oblast2))+COUNTIF(($J$12:$J$154),"NP")+COUNTIF(($U$12:$U$154),"NP")),U51)))</f>
        <v/>
      </c>
      <c r="U51" s="790" t="str">
        <f>IF($L51="x","x",IF($N51="","",IF(OR(V51="NP",V51="DNF"),V51,RANK(V51,Oblast,1))))</f>
        <v/>
      </c>
      <c r="V51" s="791" t="str">
        <f>IF($L51="x","x",IF($N51="","",IF(OR(AND(S51="NP",S52="NP"),AND(S51="DNF",S52="DNF")),S51,IF(AND(S51="NP",S52="DNF"),S51,IF(AND(S51="DNF",S52="NP"),S52,MIN(S51,S52))))))</f>
        <v/>
      </c>
    </row>
    <row r="52" spans="1:22" ht="19.899999999999999" customHeight="1" thickBot="1" x14ac:dyDescent="0.25">
      <c r="A52" s="744"/>
      <c r="B52" s="784"/>
      <c r="C52" s="796"/>
      <c r="D52" s="80" t="s">
        <v>53</v>
      </c>
      <c r="E52" s="84"/>
      <c r="F52" s="85"/>
      <c r="G52" s="177"/>
      <c r="H52" s="180" t="str">
        <f>IF($C51="","",IF(OR($E52="DNF",$F52="DNF",$G52="DNF"),"DNF",IF(OR($E52="NP",$F52="NP",$G52="NP"),"NP",IF(ISERROR(MEDIAN($E52:$G52)),"DNF",IF(COUNT($E52:$G52)&lt;3,MAX($E52:$G52),MEDIAN($E52:$G52))))))</f>
        <v/>
      </c>
      <c r="I52" s="759"/>
      <c r="J52" s="790"/>
      <c r="K52" s="791"/>
      <c r="L52" s="744"/>
      <c r="M52" s="784"/>
      <c r="N52" s="796"/>
      <c r="O52" s="80" t="s">
        <v>53</v>
      </c>
      <c r="P52" s="84"/>
      <c r="Q52" s="85"/>
      <c r="R52" s="177"/>
      <c r="S52" s="180" t="str">
        <f>IF($N51="","",IF(OR($P52="DNF",$Q52="DNF",$R52="DNF"),"DNF",IF(OR($P52="NP",$Q52="NP",$R52="NP"),"NP",IF(ISERROR(MEDIAN($P52:$R52)),"DNF",IF(COUNT($P52:$R52)&lt;3,MAX($P52:$R52),MEDIAN($P52:$R52))))))</f>
        <v/>
      </c>
      <c r="T52" s="759"/>
      <c r="U52" s="790"/>
      <c r="V52" s="791"/>
    </row>
    <row r="53" spans="1:22" ht="19.899999999999999" customHeight="1" x14ac:dyDescent="0.2">
      <c r="A53" s="744" t="str">
        <f>IF('Start - jaro'!I6="","","x")</f>
        <v/>
      </c>
      <c r="B53" s="787">
        <v>26</v>
      </c>
      <c r="C53" s="795" t="str">
        <f>IF('Start - jaro'!G6="","",'Start - jaro'!G6)</f>
        <v/>
      </c>
      <c r="D53" s="79" t="s">
        <v>52</v>
      </c>
      <c r="E53" s="82"/>
      <c r="F53" s="83"/>
      <c r="G53" s="173"/>
      <c r="H53" s="179" t="str">
        <f>IF($C53="","",IF(OR($E53="DNF",$F53="DNF",$G53="DNF"),"DNF",IF(OR($E53="NP",$F53="NP",$G53="NP"),"NP",IF(ISERROR(MEDIAN($E53:$G53)),"DNF",IF(COUNT($E53:$G53)&lt;3,MAX($E53:$G53),MEDIAN($E53:$G53))))))</f>
        <v/>
      </c>
      <c r="I53" s="758" t="str">
        <f>IF($A53="x","x",IF($C53="","",IF(OR(J53="NP",J53="DNF"),IF(J53="NP",MAX(Oblast2)+COUNTIF(($J$12:$J$154),MAX(Oblast2))+COUNTIF(($U$12:$U$154),MAX(Oblast2)),MAX(Oblast2)+COUNTIF(($J$12:$J$154),MAX(Oblast2))+COUNTIF(($U$12:$U$154),MAX(Oblast2))+COUNTIF(($J$12:$J$154),"NP")+COUNTIF(($U$12:$U$154),"NP")),J53)))</f>
        <v/>
      </c>
      <c r="J53" s="790" t="str">
        <f>IF($A53="x","x",IF($C53="","",IF(OR(K53="NP",K53="DNF"),K53,RANK(K53,Oblast,1))))</f>
        <v/>
      </c>
      <c r="K53" s="791" t="str">
        <f>IF($A53="x","x",IF($C53="","",IF(OR(AND(H53="NP",H54="NP"),AND(H53="DNF",H54="DNF")),H53,IF(AND(H53="NP",H54="DNF"),H53,IF(AND(H53="DNF",H54="NP"),H54,MIN(H53,H54))))))</f>
        <v/>
      </c>
      <c r="L53" s="744" t="str">
        <f>IF('Start - jaro'!I16="","","x")</f>
        <v/>
      </c>
      <c r="M53" s="787">
        <v>36</v>
      </c>
      <c r="N53" s="795" t="str">
        <f>IF('Start - jaro'!G16="","",'Start - jaro'!G16)</f>
        <v/>
      </c>
      <c r="O53" s="79" t="s">
        <v>52</v>
      </c>
      <c r="P53" s="82"/>
      <c r="Q53" s="83"/>
      <c r="R53" s="173"/>
      <c r="S53" s="179" t="str">
        <f>IF($N53="","",IF(OR($P53="DNF",$Q53="DNF",$R53="DNF"),"DNF",IF(OR($P53="NP",$Q53="NP",$R53="NP"),"NP",IF(ISERROR(MEDIAN($P53:$R53)),"DNF",IF(COUNT($P53:$R53)&lt;3,MAX($P53:$R53),MEDIAN($P53:$R53))))))</f>
        <v/>
      </c>
      <c r="T53" s="758" t="str">
        <f>IF($L53="x","x",IF($N53="","",IF(OR(U53="NP",U53="DNF"),IF(U53="NP",MAX(Oblast2)+COUNTIF(($J$12:$J$154),MAX(Oblast2))+COUNTIF(($U$12:$U$154),MAX(Oblast2)),MAX(Oblast2)+COUNTIF(($J$12:$J$154),MAX(Oblast2))+COUNTIF(($U$12:$U$154),MAX(Oblast2))+COUNTIF(($J$12:$J$154),"NP")+COUNTIF(($U$12:$U$154),"NP")),U53)))</f>
        <v/>
      </c>
      <c r="U53" s="790" t="str">
        <f>IF($L53="x","x",IF($N53="","",IF(OR(V53="NP",V53="DNF"),V53,RANK(V53,Oblast,1))))</f>
        <v/>
      </c>
      <c r="V53" s="791" t="str">
        <f>IF($L53="x","x",IF($N53="","",IF(OR(AND(S53="NP",S54="NP"),AND(S53="DNF",S54="DNF")),S53,IF(AND(S53="NP",S54="DNF"),S53,IF(AND(S53="DNF",S54="NP"),S54,MIN(S53,S54))))))</f>
        <v/>
      </c>
    </row>
    <row r="54" spans="1:22" ht="19.899999999999999" customHeight="1" thickBot="1" x14ac:dyDescent="0.25">
      <c r="A54" s="744"/>
      <c r="B54" s="784"/>
      <c r="C54" s="796"/>
      <c r="D54" s="80" t="s">
        <v>53</v>
      </c>
      <c r="E54" s="84"/>
      <c r="F54" s="85"/>
      <c r="G54" s="177"/>
      <c r="H54" s="180" t="str">
        <f>IF($C53="","",IF(OR($E54="DNF",$F54="DNF",$G54="DNF"),"DNF",IF(OR($E54="NP",$F54="NP",$G54="NP"),"NP",IF(ISERROR(MEDIAN($E54:$G54)),"DNF",IF(COUNT($E54:$G54)&lt;3,MAX($E54:$G54),MEDIAN($E54:$G54))))))</f>
        <v/>
      </c>
      <c r="I54" s="759"/>
      <c r="J54" s="790"/>
      <c r="K54" s="791"/>
      <c r="L54" s="744"/>
      <c r="M54" s="784"/>
      <c r="N54" s="796"/>
      <c r="O54" s="80" t="s">
        <v>53</v>
      </c>
      <c r="P54" s="84"/>
      <c r="Q54" s="85"/>
      <c r="R54" s="177"/>
      <c r="S54" s="180" t="str">
        <f>IF($N53="","",IF(OR($P54="DNF",$Q54="DNF",$R54="DNF"),"DNF",IF(OR($P54="NP",$Q54="NP",$R54="NP"),"NP",IF(ISERROR(MEDIAN($P54:$R54)),"DNF",IF(COUNT($P54:$R54)&lt;3,MAX($P54:$R54),MEDIAN($P54:$R54))))))</f>
        <v/>
      </c>
      <c r="T54" s="759"/>
      <c r="U54" s="790"/>
      <c r="V54" s="791"/>
    </row>
    <row r="55" spans="1:22" ht="19.899999999999999" customHeight="1" x14ac:dyDescent="0.2">
      <c r="A55" s="744" t="str">
        <f>IF('Start - jaro'!I7="","","x")</f>
        <v/>
      </c>
      <c r="B55" s="787">
        <v>27</v>
      </c>
      <c r="C55" s="795" t="str">
        <f>IF('Start - jaro'!G7="","",'Start - jaro'!G7)</f>
        <v/>
      </c>
      <c r="D55" s="79" t="s">
        <v>52</v>
      </c>
      <c r="E55" s="82"/>
      <c r="F55" s="83"/>
      <c r="G55" s="173"/>
      <c r="H55" s="179" t="str">
        <f>IF($C55="","",IF(OR($E55="DNF",$F55="DNF",$G55="DNF"),"DNF",IF(OR($E55="NP",$F55="NP",$G55="NP"),"NP",IF(ISERROR(MEDIAN($E55:$G55)),"DNF",IF(COUNT($E55:$G55)&lt;3,MAX($E55:$G55),MEDIAN($E55:$G55))))))</f>
        <v/>
      </c>
      <c r="I55" s="758" t="str">
        <f>IF($A55="x","x",IF($C55="","",IF(OR(J55="NP",J55="DNF"),IF(J55="NP",MAX(Oblast2)+COUNTIF(($J$12:$J$154),MAX(Oblast2))+COUNTIF(($U$12:$U$154),MAX(Oblast2)),MAX(Oblast2)+COUNTIF(($J$12:$J$154),MAX(Oblast2))+COUNTIF(($U$12:$U$154),MAX(Oblast2))+COUNTIF(($J$12:$J$154),"NP")+COUNTIF(($U$12:$U$154),"NP")),J55)))</f>
        <v/>
      </c>
      <c r="J55" s="790" t="str">
        <f>IF($A55="x","x",IF($C55="","",IF(OR(K55="NP",K55="DNF"),K55,RANK(K55,Oblast,1))))</f>
        <v/>
      </c>
      <c r="K55" s="791" t="str">
        <f>IF($A55="x","x",IF($C55="","",IF(OR(AND(H55="NP",H56="NP"),AND(H55="DNF",H56="DNF")),H55,IF(AND(H55="NP",H56="DNF"),H55,IF(AND(H55="DNF",H56="NP"),H56,MIN(H55,H56))))))</f>
        <v/>
      </c>
      <c r="L55" s="744" t="str">
        <f>IF('Start - jaro'!I17="","","x")</f>
        <v/>
      </c>
      <c r="M55" s="787">
        <v>37</v>
      </c>
      <c r="N55" s="795" t="str">
        <f>IF('Start - jaro'!G17="","",'Start - jaro'!G17)</f>
        <v/>
      </c>
      <c r="O55" s="79" t="s">
        <v>52</v>
      </c>
      <c r="P55" s="82"/>
      <c r="Q55" s="83"/>
      <c r="R55" s="173"/>
      <c r="S55" s="179" t="str">
        <f>IF($N55="","",IF(OR($P55="DNF",$Q55="DNF",$R55="DNF"),"DNF",IF(OR($P55="NP",$Q55="NP",$R55="NP"),"NP",IF(ISERROR(MEDIAN($P55:$R55)),"DNF",IF(COUNT($P55:$R55)&lt;3,MAX($P55:$R55),MEDIAN($P55:$R55))))))</f>
        <v/>
      </c>
      <c r="T55" s="758" t="str">
        <f>IF($L55="x","x",IF($N55="","",IF(OR(U55="NP",U55="DNF"),IF(U55="NP",MAX(Oblast2)+COUNTIF(($J$12:$J$154),MAX(Oblast2))+COUNTIF(($U$12:$U$154),MAX(Oblast2)),MAX(Oblast2)+COUNTIF(($J$12:$J$154),MAX(Oblast2))+COUNTIF(($U$12:$U$154),MAX(Oblast2))+COUNTIF(($J$12:$J$154),"NP")+COUNTIF(($U$12:$U$154),"NP")),U55)))</f>
        <v/>
      </c>
      <c r="U55" s="790" t="str">
        <f>IF($L55="x","x",IF($N55="","",IF(OR(V55="NP",V55="DNF"),V55,RANK(V55,Oblast,1))))</f>
        <v/>
      </c>
      <c r="V55" s="791" t="str">
        <f>IF($L55="x","x",IF($N55="","",IF(OR(AND(S55="NP",S56="NP"),AND(S55="DNF",S56="DNF")),S55,IF(AND(S55="NP",S56="DNF"),S55,IF(AND(S55="DNF",S56="NP"),S56,MIN(S55,S56))))))</f>
        <v/>
      </c>
    </row>
    <row r="56" spans="1:22" ht="19.899999999999999" customHeight="1" thickBot="1" x14ac:dyDescent="0.25">
      <c r="A56" s="744"/>
      <c r="B56" s="784"/>
      <c r="C56" s="796"/>
      <c r="D56" s="80" t="s">
        <v>53</v>
      </c>
      <c r="E56" s="84"/>
      <c r="F56" s="85"/>
      <c r="G56" s="177"/>
      <c r="H56" s="180" t="str">
        <f>IF($C55="","",IF(OR($E56="DNF",$F56="DNF",$G56="DNF"),"DNF",IF(OR($E56="NP",$F56="NP",$G56="NP"),"NP",IF(ISERROR(MEDIAN($E56:$G56)),"DNF",IF(COUNT($E56:$G56)&lt;3,MAX($E56:$G56),MEDIAN($E56:$G56))))))</f>
        <v/>
      </c>
      <c r="I56" s="759"/>
      <c r="J56" s="790"/>
      <c r="K56" s="791"/>
      <c r="L56" s="744"/>
      <c r="M56" s="784"/>
      <c r="N56" s="796"/>
      <c r="O56" s="80" t="s">
        <v>53</v>
      </c>
      <c r="P56" s="84"/>
      <c r="Q56" s="85"/>
      <c r="R56" s="177"/>
      <c r="S56" s="180" t="str">
        <f>IF($N55="","",IF(OR($P56="DNF",$Q56="DNF",$R56="DNF"),"DNF",IF(OR($P56="NP",$Q56="NP",$R56="NP"),"NP",IF(ISERROR(MEDIAN($P56:$R56)),"DNF",IF(COUNT($P56:$R56)&lt;3,MAX($P56:$R56),MEDIAN($P56:$R56))))))</f>
        <v/>
      </c>
      <c r="T56" s="759"/>
      <c r="U56" s="790"/>
      <c r="V56" s="791"/>
    </row>
    <row r="57" spans="1:22" ht="19.899999999999999" customHeight="1" x14ac:dyDescent="0.2">
      <c r="A57" s="744" t="str">
        <f>IF('Start - jaro'!I8="","","x")</f>
        <v/>
      </c>
      <c r="B57" s="787">
        <v>28</v>
      </c>
      <c r="C57" s="795" t="str">
        <f>IF('Start - jaro'!G8="","",'Start - jaro'!G8)</f>
        <v/>
      </c>
      <c r="D57" s="79" t="s">
        <v>52</v>
      </c>
      <c r="E57" s="82"/>
      <c r="F57" s="83"/>
      <c r="G57" s="173"/>
      <c r="H57" s="179" t="str">
        <f>IF($C57="","",IF(OR($E57="DNF",$F57="DNF",$G57="DNF"),"DNF",IF(OR($E57="NP",$F57="NP",$G57="NP"),"NP",IF(ISERROR(MEDIAN($E57:$G57)),"DNF",IF(COUNT($E57:$G57)&lt;3,MAX($E57:$G57),MEDIAN($E57:$G57))))))</f>
        <v/>
      </c>
      <c r="I57" s="758" t="str">
        <f>IF($A57="x","x",IF($C57="","",IF(OR(J57="NP",J57="DNF"),IF(J57="NP",MAX(Oblast2)+COUNTIF(($J$12:$J$154),MAX(Oblast2))+COUNTIF(($U$12:$U$154),MAX(Oblast2)),MAX(Oblast2)+COUNTIF(($J$12:$J$154),MAX(Oblast2))+COUNTIF(($U$12:$U$154),MAX(Oblast2))+COUNTIF(($J$12:$J$154),"NP")+COUNTIF(($U$12:$U$154),"NP")),J57)))</f>
        <v/>
      </c>
      <c r="J57" s="790" t="str">
        <f>IF($A57="x","x",IF($C57="","",IF(OR(K57="NP",K57="DNF"),K57,RANK(K57,Oblast,1))))</f>
        <v/>
      </c>
      <c r="K57" s="791" t="str">
        <f>IF($A57="x","x",IF($C57="","",IF(OR(AND(H57="NP",H58="NP"),AND(H57="DNF",H58="DNF")),H57,IF(AND(H57="NP",H58="DNF"),H57,IF(AND(H57="DNF",H58="NP"),H58,MIN(H57,H58))))))</f>
        <v/>
      </c>
      <c r="L57" s="744" t="str">
        <f>IF('Start - jaro'!I18="","","x")</f>
        <v/>
      </c>
      <c r="M57" s="787">
        <v>38</v>
      </c>
      <c r="N57" s="795" t="str">
        <f>IF('Start - jaro'!G18="","",'Start - jaro'!G18)</f>
        <v/>
      </c>
      <c r="O57" s="79" t="s">
        <v>52</v>
      </c>
      <c r="P57" s="82"/>
      <c r="Q57" s="83"/>
      <c r="R57" s="173"/>
      <c r="S57" s="179" t="str">
        <f>IF($N57="","",IF(OR($P57="DNF",$Q57="DNF",$R57="DNF"),"DNF",IF(OR($P57="NP",$Q57="NP",$R57="NP"),"NP",IF(ISERROR(MEDIAN($P57:$R57)),"DNF",IF(COUNT($P57:$R57)&lt;3,MAX($P57:$R57),MEDIAN($P57:$R57))))))</f>
        <v/>
      </c>
      <c r="T57" s="758" t="str">
        <f>IF($L57="x","x",IF($N57="","",IF(OR(U57="NP",U57="DNF"),IF(U57="NP",MAX(Oblast2)+COUNTIF(($J$12:$J$154),MAX(Oblast2))+COUNTIF(($U$12:$U$154),MAX(Oblast2)),MAX(Oblast2)+COUNTIF(($J$12:$J$154),MAX(Oblast2))+COUNTIF(($U$12:$U$154),MAX(Oblast2))+COUNTIF(($J$12:$J$154),"NP")+COUNTIF(($U$12:$U$154),"NP")),U57)))</f>
        <v/>
      </c>
      <c r="U57" s="790" t="str">
        <f>IF($L57="x","x",IF($N57="","",IF(OR(V57="NP",V57="DNF"),V57,RANK(V57,Oblast,1))))</f>
        <v/>
      </c>
      <c r="V57" s="791" t="str">
        <f>IF($L57="x","x",IF($N57="","",IF(OR(AND(S57="NP",S58="NP"),AND(S57="DNF",S58="DNF")),S57,IF(AND(S57="NP",S58="DNF"),S57,IF(AND(S57="DNF",S58="NP"),S58,MIN(S57,S58))))))</f>
        <v/>
      </c>
    </row>
    <row r="58" spans="1:22" ht="19.899999999999999" customHeight="1" thickBot="1" x14ac:dyDescent="0.25">
      <c r="A58" s="744"/>
      <c r="B58" s="784"/>
      <c r="C58" s="796"/>
      <c r="D58" s="80" t="s">
        <v>53</v>
      </c>
      <c r="E58" s="84"/>
      <c r="F58" s="85"/>
      <c r="G58" s="177"/>
      <c r="H58" s="180" t="str">
        <f>IF($C57="","",IF(OR($E58="DNF",$F58="DNF",$G58="DNF"),"DNF",IF(OR($E58="NP",$F58="NP",$G58="NP"),"NP",IF(ISERROR(MEDIAN($E58:$G58)),"DNF",IF(COUNT($E58:$G58)&lt;3,MAX($E58:$G58),MEDIAN($E58:$G58))))))</f>
        <v/>
      </c>
      <c r="I58" s="759"/>
      <c r="J58" s="790"/>
      <c r="K58" s="791"/>
      <c r="L58" s="744"/>
      <c r="M58" s="784"/>
      <c r="N58" s="796"/>
      <c r="O58" s="80" t="s">
        <v>53</v>
      </c>
      <c r="P58" s="84"/>
      <c r="Q58" s="85"/>
      <c r="R58" s="177"/>
      <c r="S58" s="180" t="str">
        <f>IF($N57="","",IF(OR($P58="DNF",$Q58="DNF",$R58="DNF"),"DNF",IF(OR($P58="NP",$Q58="NP",$R58="NP"),"NP",IF(ISERROR(MEDIAN($P58:$R58)),"DNF",IF(COUNT($P58:$R58)&lt;3,MAX($P58:$R58),MEDIAN($P58:$R58))))))</f>
        <v/>
      </c>
      <c r="T58" s="759"/>
      <c r="U58" s="790"/>
      <c r="V58" s="791"/>
    </row>
    <row r="59" spans="1:22" ht="19.899999999999999" customHeight="1" x14ac:dyDescent="0.2">
      <c r="A59" s="744" t="str">
        <f>IF('Start - jaro'!I9="","","x")</f>
        <v/>
      </c>
      <c r="B59" s="787">
        <v>29</v>
      </c>
      <c r="C59" s="795" t="str">
        <f>IF('Start - jaro'!G9="","",'Start - jaro'!G9)</f>
        <v/>
      </c>
      <c r="D59" s="79" t="s">
        <v>52</v>
      </c>
      <c r="E59" s="82"/>
      <c r="F59" s="83"/>
      <c r="G59" s="173"/>
      <c r="H59" s="179" t="str">
        <f>IF($C59="","",IF(OR($E59="DNF",$F59="DNF",$G59="DNF"),"DNF",IF(OR($E59="NP",$F59="NP",$G59="NP"),"NP",IF(ISERROR(MEDIAN($E59:$G59)),"DNF",IF(COUNT($E59:$G59)&lt;3,MAX($E59:$G59),MEDIAN($E59:$G59))))))</f>
        <v/>
      </c>
      <c r="I59" s="758" t="str">
        <f>IF($A59="x","x",IF($C59="","",IF(OR(J59="NP",J59="DNF"),IF(J59="NP",MAX(Oblast2)+COUNTIF(($J$12:$J$154),MAX(Oblast2))+COUNTIF(($U$12:$U$154),MAX(Oblast2)),MAX(Oblast2)+COUNTIF(($J$12:$J$154),MAX(Oblast2))+COUNTIF(($U$12:$U$154),MAX(Oblast2))+COUNTIF(($J$12:$J$154),"NP")+COUNTIF(($U$12:$U$154),"NP")),J59)))</f>
        <v/>
      </c>
      <c r="J59" s="790" t="str">
        <f>IF($A59="x","x",IF($C59="","",IF(OR(K59="NP",K59="DNF"),K59,RANK(K59,Oblast,1))))</f>
        <v/>
      </c>
      <c r="K59" s="791" t="str">
        <f>IF($A59="x","x",IF($C59="","",IF(OR(AND(H59="NP",H60="NP"),AND(H59="DNF",H60="DNF")),H59,IF(AND(H59="NP",H60="DNF"),H59,IF(AND(H59="DNF",H60="NP"),H60,MIN(H59,H60))))))</f>
        <v/>
      </c>
      <c r="L59" s="744" t="str">
        <f>IF('Start - jaro'!I19="","","x")</f>
        <v/>
      </c>
      <c r="M59" s="787">
        <v>39</v>
      </c>
      <c r="N59" s="795" t="str">
        <f>IF('Start - jaro'!G19="","",'Start - jaro'!G19)</f>
        <v/>
      </c>
      <c r="O59" s="79" t="s">
        <v>52</v>
      </c>
      <c r="P59" s="82"/>
      <c r="Q59" s="83"/>
      <c r="R59" s="173"/>
      <c r="S59" s="179" t="str">
        <f>IF($N59="","",IF(OR($P59="DNF",$Q59="DNF",$R59="DNF"),"DNF",IF(OR($P59="NP",$Q59="NP",$R59="NP"),"NP",IF(ISERROR(MEDIAN($P59:$R59)),"DNF",IF(COUNT($P59:$R59)&lt;3,MAX($P59:$R59),MEDIAN($P59:$R59))))))</f>
        <v/>
      </c>
      <c r="T59" s="758" t="str">
        <f>IF($L59="x","x",IF($N59="","",IF(OR(U59="NP",U59="DNF"),IF(U59="NP",MAX(Oblast2)+COUNTIF(($J$12:$J$154),MAX(Oblast2))+COUNTIF(($U$12:$U$154),MAX(Oblast2)),MAX(Oblast2)+COUNTIF(($J$12:$J$154),MAX(Oblast2))+COUNTIF(($U$12:$U$154),MAX(Oblast2))+COUNTIF(($J$12:$J$154),"NP")+COUNTIF(($U$12:$U$154),"NP")),U59)))</f>
        <v/>
      </c>
      <c r="U59" s="790" t="str">
        <f>IF($L59="x","x",IF($N59="","",IF(OR(V59="NP",V59="DNF"),V59,RANK(V59,Oblast,1))))</f>
        <v/>
      </c>
      <c r="V59" s="791" t="str">
        <f>IF($L59="x","x",IF($N59="","",IF(OR(AND(S59="NP",S60="NP"),AND(S59="DNF",S60="DNF")),S59,IF(AND(S59="NP",S60="DNF"),S59,IF(AND(S59="DNF",S60="NP"),S60,MIN(S59,S60))))))</f>
        <v/>
      </c>
    </row>
    <row r="60" spans="1:22" ht="19.899999999999999" customHeight="1" thickBot="1" x14ac:dyDescent="0.25">
      <c r="A60" s="744"/>
      <c r="B60" s="784"/>
      <c r="C60" s="796"/>
      <c r="D60" s="80" t="s">
        <v>53</v>
      </c>
      <c r="E60" s="84"/>
      <c r="F60" s="85"/>
      <c r="G60" s="177"/>
      <c r="H60" s="180" t="str">
        <f>IF($C59="","",IF(OR($E60="DNF",$F60="DNF",$G60="DNF"),"DNF",IF(OR($E60="NP",$F60="NP",$G60="NP"),"NP",IF(ISERROR(MEDIAN($E60:$G60)),"DNF",IF(COUNT($E60:$G60)&lt;3,MAX($E60:$G60),MEDIAN($E60:$G60))))))</f>
        <v/>
      </c>
      <c r="I60" s="759"/>
      <c r="J60" s="790"/>
      <c r="K60" s="791"/>
      <c r="L60" s="744"/>
      <c r="M60" s="784"/>
      <c r="N60" s="796"/>
      <c r="O60" s="80" t="s">
        <v>53</v>
      </c>
      <c r="P60" s="84"/>
      <c r="Q60" s="85"/>
      <c r="R60" s="177"/>
      <c r="S60" s="180" t="str">
        <f>IF($N59="","",IF(OR($P60="DNF",$Q60="DNF",$R60="DNF"),"DNF",IF(OR($P60="NP",$Q60="NP",$R60="NP"),"NP",IF(ISERROR(MEDIAN($P60:$R60)),"DNF",IF(COUNT($P60:$R60)&lt;3,MAX($P60:$R60),MEDIAN($P60:$R60))))))</f>
        <v/>
      </c>
      <c r="T60" s="759"/>
      <c r="U60" s="790"/>
      <c r="V60" s="791"/>
    </row>
    <row r="61" spans="1:22" ht="19.899999999999999" customHeight="1" x14ac:dyDescent="0.2">
      <c r="A61" s="744" t="str">
        <f>IF('Start - jaro'!I10="","","x")</f>
        <v/>
      </c>
      <c r="B61" s="783">
        <v>30</v>
      </c>
      <c r="C61" s="809" t="str">
        <f>IF('Start - jaro'!G10="","",'Start - jaro'!G10)</f>
        <v/>
      </c>
      <c r="D61" s="81" t="s">
        <v>52</v>
      </c>
      <c r="E61" s="86"/>
      <c r="F61" s="87"/>
      <c r="G61" s="178"/>
      <c r="H61" s="179" t="str">
        <f>IF($C61="","",IF(OR($E61="DNF",$F61="DNF",$G61="DNF"),"DNF",IF(OR($E61="NP",$F61="NP",$G61="NP"),"NP",IF(ISERROR(MEDIAN($E61:$G61)),"DNF",IF(COUNT($E61:$G61)&lt;3,MAX($E61:$G61),MEDIAN($E61:$G61))))))</f>
        <v/>
      </c>
      <c r="I61" s="758" t="str">
        <f>IF($A61="x","x",IF($C61="","",IF(OR(J61="NP",J61="DNF"),IF(J61="NP",MAX(Oblast2)+COUNTIF(($J$12:$J$154),MAX(Oblast2))+COUNTIF(($U$12:$U$154),MAX(Oblast2)),MAX(Oblast2)+COUNTIF(($J$12:$J$154),MAX(Oblast2))+COUNTIF(($U$12:$U$154),MAX(Oblast2))+COUNTIF(($J$12:$J$154),"NP")+COUNTIF(($U$12:$U$154),"NP")),J61)))</f>
        <v/>
      </c>
      <c r="J61" s="790" t="str">
        <f>IF($A61="x","x",IF($C61="","",IF(OR(K61="NP",K61="DNF"),K61,RANK(K61,Oblast,1))))</f>
        <v/>
      </c>
      <c r="K61" s="791" t="str">
        <f>IF($A61="x","x",IF($C61="","",IF(OR(AND(H61="NP",H62="NP"),AND(H61="DNF",H62="DNF")),H61,IF(AND(H61="NP",H62="DNF"),H61,IF(AND(H61="DNF",H62="NP"),H62,MIN(H61,H62))))))</f>
        <v/>
      </c>
      <c r="L61" s="744" t="str">
        <f>IF('Start - jaro'!I20="","","x")</f>
        <v/>
      </c>
      <c r="M61" s="783">
        <v>40</v>
      </c>
      <c r="N61" s="809" t="str">
        <f>IF('Start - jaro'!G20="","",'Start - jaro'!G20)</f>
        <v/>
      </c>
      <c r="O61" s="81" t="s">
        <v>52</v>
      </c>
      <c r="P61" s="86"/>
      <c r="Q61" s="87"/>
      <c r="R61" s="178"/>
      <c r="S61" s="179" t="str">
        <f>IF($N61="","",IF(OR($P61="DNF",$Q61="DNF",$R61="DNF"),"DNF",IF(OR($P61="NP",$Q61="NP",$R61="NP"),"NP",IF(ISERROR(MEDIAN($P61:$R61)),"DNF",IF(COUNT($P61:$R61)&lt;3,MAX($P61:$R61),MEDIAN($P61:$R61))))))</f>
        <v/>
      </c>
      <c r="T61" s="758" t="str">
        <f>IF($L61="x","x",IF($N61="","",IF(OR(U61="NP",U61="DNF"),IF(U61="NP",MAX(Oblast2)+COUNTIF(($J$12:$J$154),MAX(Oblast2))+COUNTIF(($U$12:$U$154),MAX(Oblast2)),MAX(Oblast2)+COUNTIF(($J$12:$J$154),MAX(Oblast2))+COUNTIF(($U$12:$U$154),MAX(Oblast2))+COUNTIF(($J$12:$J$154),"NP")+COUNTIF(($U$12:$U$154),"NP")),U61)))</f>
        <v/>
      </c>
      <c r="U61" s="790" t="str">
        <f>IF($L61="x","x",IF($N61="","",IF(OR(V61="NP",V61="DNF"),V61,RANK(V61,Oblast,1))))</f>
        <v/>
      </c>
      <c r="V61" s="791" t="str">
        <f>IF($L61="x","x",IF($N61="","",IF(OR(AND(S61="NP",S62="NP"),AND(S61="DNF",S62="DNF")),S61,IF(AND(S61="NP",S62="DNF"),S61,IF(AND(S61="DNF",S62="NP"),S62,MIN(S61,S62))))))</f>
        <v/>
      </c>
    </row>
    <row r="62" spans="1:22" ht="19.899999999999999" customHeight="1" thickBot="1" x14ac:dyDescent="0.25">
      <c r="A62" s="744"/>
      <c r="B62" s="784"/>
      <c r="C62" s="796"/>
      <c r="D62" s="80" t="s">
        <v>53</v>
      </c>
      <c r="E62" s="84"/>
      <c r="F62" s="85"/>
      <c r="G62" s="177"/>
      <c r="H62" s="180" t="str">
        <f>IF($C61="","",IF(OR($E62="DNF",$F62="DNF",$G62="DNF"),"DNF",IF(OR($E62="NP",$F62="NP",$G62="NP"),"NP",IF(ISERROR(MEDIAN($E62:$G62)),"DNF",IF(COUNT($E62:$G62)&lt;3,MAX($E62:$G62),MEDIAN($E62:$G62))))))</f>
        <v/>
      </c>
      <c r="I62" s="759"/>
      <c r="J62" s="792"/>
      <c r="K62" s="793"/>
      <c r="L62" s="794"/>
      <c r="M62" s="784"/>
      <c r="N62" s="796"/>
      <c r="O62" s="80" t="s">
        <v>53</v>
      </c>
      <c r="P62" s="84"/>
      <c r="Q62" s="85"/>
      <c r="R62" s="177"/>
      <c r="S62" s="180" t="str">
        <f>IF($N61="","",IF(OR($P62="DNF",$Q62="DNF",$R62="DNF"),"DNF",IF(OR($P62="NP",$Q62="NP",$R62="NP"),"NP",IF(ISERROR(MEDIAN($P62:$R62)),"DNF",IF(COUNT($P62:$R62)&lt;3,MAX($P62:$R62),MEDIAN($P62:$R62))))))</f>
        <v/>
      </c>
      <c r="T62" s="759"/>
      <c r="U62" s="790"/>
      <c r="V62" s="791"/>
    </row>
    <row r="63" spans="1:22" ht="15" customHeight="1" x14ac:dyDescent="0.2">
      <c r="B63" s="819" t="s">
        <v>107</v>
      </c>
      <c r="C63" s="820"/>
      <c r="D63" s="820"/>
      <c r="E63" s="820"/>
      <c r="F63" s="820"/>
      <c r="G63" s="820"/>
      <c r="H63" s="820"/>
      <c r="I63" s="820"/>
      <c r="J63" s="155"/>
      <c r="K63" s="155"/>
      <c r="L63" s="155"/>
      <c r="M63" s="155"/>
      <c r="N63" s="749"/>
      <c r="O63" s="749"/>
      <c r="P63" s="749"/>
      <c r="Q63" s="749"/>
      <c r="R63" s="749"/>
      <c r="S63" s="749"/>
      <c r="T63" s="750"/>
    </row>
    <row r="64" spans="1:22" ht="15" customHeight="1" x14ac:dyDescent="0.2">
      <c r="B64" s="821"/>
      <c r="C64" s="822"/>
      <c r="D64" s="822"/>
      <c r="E64" s="822"/>
      <c r="F64" s="822"/>
      <c r="G64" s="822"/>
      <c r="H64" s="822"/>
      <c r="I64" s="822"/>
      <c r="J64" s="156"/>
      <c r="K64" s="156"/>
      <c r="L64" s="156"/>
      <c r="M64" s="156"/>
      <c r="N64" s="751"/>
      <c r="O64" s="751"/>
      <c r="P64" s="751"/>
      <c r="Q64" s="751"/>
      <c r="R64" s="751"/>
      <c r="S64" s="751"/>
      <c r="T64" s="752"/>
    </row>
    <row r="65" spans="1:22" ht="15" customHeight="1" x14ac:dyDescent="0.2">
      <c r="B65" s="821"/>
      <c r="C65" s="822"/>
      <c r="D65" s="822"/>
      <c r="E65" s="822"/>
      <c r="F65" s="822"/>
      <c r="G65" s="822"/>
      <c r="H65" s="822"/>
      <c r="I65" s="822"/>
      <c r="J65" s="156"/>
      <c r="K65" s="156"/>
      <c r="L65" s="156"/>
      <c r="M65" s="156"/>
      <c r="N65" s="751"/>
      <c r="O65" s="751"/>
      <c r="P65" s="751"/>
      <c r="Q65" s="751"/>
      <c r="R65" s="751"/>
      <c r="S65" s="751"/>
      <c r="T65" s="752"/>
    </row>
    <row r="66" spans="1:22" ht="19.899999999999999" customHeight="1" thickBot="1" x14ac:dyDescent="0.25">
      <c r="B66" s="823" t="s">
        <v>90</v>
      </c>
      <c r="C66" s="824"/>
      <c r="D66" s="824"/>
      <c r="E66" s="824"/>
      <c r="F66" s="824"/>
      <c r="G66" s="824"/>
      <c r="H66" s="824"/>
      <c r="I66" s="824"/>
      <c r="J66" s="154"/>
      <c r="K66" s="154"/>
      <c r="L66" s="154"/>
      <c r="M66" s="154"/>
      <c r="N66" s="817"/>
      <c r="O66" s="817"/>
      <c r="P66" s="817"/>
      <c r="Q66" s="817"/>
      <c r="R66" s="817"/>
      <c r="S66" s="817"/>
      <c r="T66" s="818"/>
    </row>
    <row r="67" spans="1:22" ht="15" customHeight="1" x14ac:dyDescent="0.2">
      <c r="B67" s="797" t="s">
        <v>56</v>
      </c>
      <c r="C67" s="798"/>
      <c r="D67" s="799"/>
      <c r="E67" s="803" t="s">
        <v>33</v>
      </c>
      <c r="F67" s="804"/>
      <c r="G67" s="804"/>
      <c r="H67" s="804"/>
      <c r="I67" s="805"/>
      <c r="J67" s="100"/>
      <c r="K67" s="101"/>
      <c r="L67" s="102"/>
      <c r="M67" s="797" t="s">
        <v>56</v>
      </c>
      <c r="N67" s="798"/>
      <c r="O67" s="799"/>
      <c r="P67" s="803" t="s">
        <v>33</v>
      </c>
      <c r="Q67" s="804"/>
      <c r="R67" s="804"/>
      <c r="S67" s="804"/>
      <c r="T67" s="805"/>
    </row>
    <row r="68" spans="1:22" ht="15" customHeight="1" x14ac:dyDescent="0.2">
      <c r="B68" s="797"/>
      <c r="C68" s="798"/>
      <c r="D68" s="799"/>
      <c r="E68" s="803"/>
      <c r="F68" s="804"/>
      <c r="G68" s="804"/>
      <c r="H68" s="804"/>
      <c r="I68" s="805"/>
      <c r="J68" s="97"/>
      <c r="K68" s="98"/>
      <c r="L68" s="103"/>
      <c r="M68" s="797"/>
      <c r="N68" s="798"/>
      <c r="O68" s="799"/>
      <c r="P68" s="803"/>
      <c r="Q68" s="804"/>
      <c r="R68" s="804"/>
      <c r="S68" s="804"/>
      <c r="T68" s="805"/>
    </row>
    <row r="69" spans="1:22" ht="15" customHeight="1" thickBot="1" x14ac:dyDescent="0.25">
      <c r="B69" s="800"/>
      <c r="C69" s="801"/>
      <c r="D69" s="802"/>
      <c r="E69" s="806"/>
      <c r="F69" s="807"/>
      <c r="G69" s="807"/>
      <c r="H69" s="807"/>
      <c r="I69" s="808"/>
      <c r="J69" s="97"/>
      <c r="K69" s="98"/>
      <c r="L69" s="103"/>
      <c r="M69" s="800"/>
      <c r="N69" s="801"/>
      <c r="O69" s="802"/>
      <c r="P69" s="806"/>
      <c r="Q69" s="807"/>
      <c r="R69" s="807"/>
      <c r="S69" s="807"/>
      <c r="T69" s="808"/>
    </row>
    <row r="70" spans="1:22" ht="15" customHeight="1" x14ac:dyDescent="0.2">
      <c r="B70" s="777" t="str">
        <f>"KATEGORIE: "&amp;'Start - podzim'!$N$2</f>
        <v>KATEGORIE: STARŠÍ</v>
      </c>
      <c r="C70" s="778"/>
      <c r="D70" s="779"/>
      <c r="E70" s="812" t="s">
        <v>45</v>
      </c>
      <c r="F70" s="816" t="s">
        <v>46</v>
      </c>
      <c r="G70" s="816" t="s">
        <v>47</v>
      </c>
      <c r="H70" s="813" t="s">
        <v>48</v>
      </c>
      <c r="I70" s="814" t="s">
        <v>44</v>
      </c>
      <c r="J70" s="104"/>
      <c r="K70" s="105"/>
      <c r="L70" s="106"/>
      <c r="M70" s="777" t="str">
        <f>"KATEGORIE: "&amp;'Start - podzim'!$N$2</f>
        <v>KATEGORIE: STARŠÍ</v>
      </c>
      <c r="N70" s="778"/>
      <c r="O70" s="779"/>
      <c r="P70" s="812" t="s">
        <v>45</v>
      </c>
      <c r="Q70" s="816" t="s">
        <v>46</v>
      </c>
      <c r="R70" s="816" t="s">
        <v>47</v>
      </c>
      <c r="S70" s="813" t="s">
        <v>48</v>
      </c>
      <c r="T70" s="814" t="s">
        <v>44</v>
      </c>
    </row>
    <row r="71" spans="1:22" ht="15" customHeight="1" x14ac:dyDescent="0.2">
      <c r="B71" s="780"/>
      <c r="C71" s="781"/>
      <c r="D71" s="782"/>
      <c r="E71" s="725"/>
      <c r="F71" s="721"/>
      <c r="G71" s="721"/>
      <c r="H71" s="727"/>
      <c r="I71" s="814"/>
      <c r="J71" s="104"/>
      <c r="K71" s="105"/>
      <c r="L71" s="106"/>
      <c r="M71" s="780"/>
      <c r="N71" s="781"/>
      <c r="O71" s="782"/>
      <c r="P71" s="725"/>
      <c r="Q71" s="721"/>
      <c r="R71" s="721"/>
      <c r="S71" s="727"/>
      <c r="T71" s="814"/>
    </row>
    <row r="72" spans="1:22" ht="16.899999999999999" customHeight="1" x14ac:dyDescent="0.2">
      <c r="B72" s="760" t="s">
        <v>49</v>
      </c>
      <c r="C72" s="762" t="s">
        <v>50</v>
      </c>
      <c r="D72" s="719" t="s">
        <v>51</v>
      </c>
      <c r="E72" s="725"/>
      <c r="F72" s="721"/>
      <c r="G72" s="721"/>
      <c r="H72" s="727"/>
      <c r="I72" s="814"/>
      <c r="J72" s="104"/>
      <c r="K72" s="105"/>
      <c r="L72" s="106"/>
      <c r="M72" s="760" t="s">
        <v>49</v>
      </c>
      <c r="N72" s="762" t="s">
        <v>50</v>
      </c>
      <c r="O72" s="719" t="s">
        <v>51</v>
      </c>
      <c r="P72" s="725"/>
      <c r="Q72" s="721"/>
      <c r="R72" s="721"/>
      <c r="S72" s="727"/>
      <c r="T72" s="814"/>
    </row>
    <row r="73" spans="1:22" ht="16.899999999999999" customHeight="1" thickBot="1" x14ac:dyDescent="0.25">
      <c r="B73" s="761"/>
      <c r="C73" s="763"/>
      <c r="D73" s="720"/>
      <c r="E73" s="726"/>
      <c r="F73" s="722"/>
      <c r="G73" s="722"/>
      <c r="H73" s="728"/>
      <c r="I73" s="815"/>
      <c r="J73" s="104"/>
      <c r="K73" s="105"/>
      <c r="L73" s="106"/>
      <c r="M73" s="761"/>
      <c r="N73" s="763"/>
      <c r="O73" s="720"/>
      <c r="P73" s="726"/>
      <c r="Q73" s="722"/>
      <c r="R73" s="722"/>
      <c r="S73" s="728"/>
      <c r="T73" s="815"/>
    </row>
    <row r="74" spans="1:22" ht="19.899999999999999" customHeight="1" x14ac:dyDescent="0.2">
      <c r="A74" s="744" t="str">
        <f>IF('Start - jaro'!I21="","","x")</f>
        <v/>
      </c>
      <c r="B74" s="787">
        <v>41</v>
      </c>
      <c r="C74" s="810" t="str">
        <f>IF('Start - jaro'!G21="","",'Start - jaro'!G21)</f>
        <v/>
      </c>
      <c r="D74" s="79" t="s">
        <v>52</v>
      </c>
      <c r="E74" s="82"/>
      <c r="F74" s="83"/>
      <c r="G74" s="173"/>
      <c r="H74" s="179" t="str">
        <f>IF($C74="","",IF(OR($E74="DNF",$F74="DNF",$G74="DNF"),"DNF",IF(OR($E74="NP",$F74="NP",$G74="NP"),"NP",IF(ISERROR(MEDIAN($E74:$G74)),"DNF",IF(COUNT($E74:$G74)&lt;3,MAX($E74:$G74),MEDIAN($E74:$G74))))))</f>
        <v/>
      </c>
      <c r="I74" s="758" t="str">
        <f>IF($A74="x","x",IF($C74="","",IF(OR(J74="NP",J74="DNF"),IF(J74="NP",MAX(Oblast2)+COUNTIF(($J$12:$J$154),MAX(Oblast2))+COUNTIF(($U$12:$U$154),MAX(Oblast2)),MAX(Oblast2)+COUNTIF(($J$12:$J$154),MAX(Oblast2))+COUNTIF(($U$12:$U$154),MAX(Oblast2))+COUNTIF(($J$12:$J$154),"NP")+COUNTIF(($U$12:$U$154),"NP")),J74)))</f>
        <v/>
      </c>
      <c r="J74" s="790" t="str">
        <f>IF($A74="x","x",IF($C74="","",IF(OR(K74="NP",K74="DNF"),K74,RANK(K74,Oblast,1))))</f>
        <v/>
      </c>
      <c r="K74" s="791" t="str">
        <f>IF($A74="x","x",IF($C74="","",IF(OR(AND(H74="NP",H75="NP"),AND(H74="DNF",H75="DNF")),H74,IF(AND(H74="NP",H75="DNF"),H74,IF(AND(H74="DNF",H75="NP"),H75,MIN(H74,H75))))))</f>
        <v/>
      </c>
      <c r="L74" s="744" t="str">
        <f>IF('Start - jaro'!M6="","","x")</f>
        <v/>
      </c>
      <c r="M74" s="787">
        <v>51</v>
      </c>
      <c r="N74" s="810" t="str">
        <f>IF('Start - jaro'!K6="","",'Start - jaro'!K6)</f>
        <v/>
      </c>
      <c r="O74" s="79" t="s">
        <v>52</v>
      </c>
      <c r="P74" s="82"/>
      <c r="Q74" s="83"/>
      <c r="R74" s="173"/>
      <c r="S74" s="179" t="str">
        <f>IF($N74="","",IF(OR($P74="DNF",$Q74="DNF",$R74="DNF"),"DNF",IF(OR($P74="NP",$Q74="NP",$R74="NP"),"NP",IF(ISERROR(MEDIAN($P74:$R74)),"DNF",IF(COUNT($P74:$R74)&lt;3,MAX($P74:$R74),MEDIAN($P74:$R74))))))</f>
        <v/>
      </c>
      <c r="T74" s="758" t="str">
        <f>IF($L74="x","x",IF($N74="","",IF(OR(U74="NP",U74="DNF"),IF(U74="NP",MAX(Oblast2)+COUNTIF(($J$12:$J$154),MAX(Oblast2))+COUNTIF(($U$12:$U$154),MAX(Oblast2)),MAX(Oblast2)+COUNTIF(($J$12:$J$154),MAX(Oblast2))+COUNTIF(($U$12:$U$154),MAX(Oblast2))+COUNTIF(($J$12:$J$154),"NP")+COUNTIF(($U$12:$U$154),"NP")),U74)))</f>
        <v/>
      </c>
      <c r="U74" s="790" t="str">
        <f>IF($L74="x","x",IF($N74="","",IF(OR(V74="NP",V74="DNF"),V74,RANK(V74,Oblast,1))))</f>
        <v/>
      </c>
      <c r="V74" s="791" t="str">
        <f>IF($L74="x","x",IF($N74="","",IF(OR(AND(S74="NP",S75="NP"),AND(S74="DNF",S75="DNF")),S74,IF(AND(S74="NP",S75="DNF"),S74,IF(AND(S74="DNF",S75="NP"),S75,MIN(S74,S75))))))</f>
        <v/>
      </c>
    </row>
    <row r="75" spans="1:22" ht="19.899999999999999" customHeight="1" thickBot="1" x14ac:dyDescent="0.25">
      <c r="A75" s="744"/>
      <c r="B75" s="784"/>
      <c r="C75" s="811"/>
      <c r="D75" s="80" t="s">
        <v>53</v>
      </c>
      <c r="E75" s="84"/>
      <c r="F75" s="85"/>
      <c r="G75" s="177"/>
      <c r="H75" s="180" t="str">
        <f>IF($C74="","",IF(OR($E75="DNF",$F75="DNF",$G75="DNF"),"DNF",IF(OR($E75="NP",$F75="NP",$G75="NP"),"NP",IF(ISERROR(MEDIAN($E75:$G75)),"DNF",IF(COUNT($E75:$G75)&lt;3,MAX($E75:$G75),MEDIAN($E75:$G75))))))</f>
        <v/>
      </c>
      <c r="I75" s="759"/>
      <c r="J75" s="790"/>
      <c r="K75" s="791"/>
      <c r="L75" s="744"/>
      <c r="M75" s="784"/>
      <c r="N75" s="811"/>
      <c r="O75" s="80" t="s">
        <v>53</v>
      </c>
      <c r="P75" s="84"/>
      <c r="Q75" s="85"/>
      <c r="R75" s="177"/>
      <c r="S75" s="180" t="str">
        <f>IF($N74="","",IF(OR($P75="DNF",$Q75="DNF",$R75="DNF"),"DNF",IF(OR($P75="NP",$Q75="NP",$R75="NP"),"NP",IF(ISERROR(MEDIAN($P75:$R75)),"DNF",IF(COUNT($P75:$R75)&lt;3,MAX($P75:$R75),MEDIAN($P75:$R75))))))</f>
        <v/>
      </c>
      <c r="T75" s="759"/>
      <c r="U75" s="790"/>
      <c r="V75" s="791"/>
    </row>
    <row r="76" spans="1:22" ht="19.899999999999999" customHeight="1" x14ac:dyDescent="0.2">
      <c r="A76" s="744" t="str">
        <f>IF('Start - jaro'!I22="","","x")</f>
        <v/>
      </c>
      <c r="B76" s="787">
        <v>42</v>
      </c>
      <c r="C76" s="795" t="str">
        <f>IF('Start - jaro'!G22="","",'Start - jaro'!G22)</f>
        <v/>
      </c>
      <c r="D76" s="79" t="s">
        <v>52</v>
      </c>
      <c r="E76" s="82"/>
      <c r="F76" s="83"/>
      <c r="G76" s="173"/>
      <c r="H76" s="179" t="str">
        <f>IF($C76="","",IF(OR($E76="DNF",$F76="DNF",$G76="DNF"),"DNF",IF(OR($E76="NP",$F76="NP",$G76="NP"),"NP",IF(ISERROR(MEDIAN($E76:$G76)),"DNF",IF(COUNT($E76:$G76)&lt;3,MAX($E76:$G76),MEDIAN($E76:$G76))))))</f>
        <v/>
      </c>
      <c r="I76" s="758" t="str">
        <f>IF($A76="x","x",IF($C76="","",IF(OR(J76="NP",J76="DNF"),IF(J76="NP",MAX(Oblast2)+COUNTIF(($J$12:$J$154),MAX(Oblast2))+COUNTIF(($U$12:$U$154),MAX(Oblast2)),MAX(Oblast2)+COUNTIF(($J$12:$J$154),MAX(Oblast2))+COUNTIF(($U$12:$U$154),MAX(Oblast2))+COUNTIF(($J$12:$J$154),"NP")+COUNTIF(($U$12:$U$154),"NP")),J76)))</f>
        <v/>
      </c>
      <c r="J76" s="790" t="str">
        <f>IF($A76="x","x",IF($C76="","",IF(OR(K76="NP",K76="DNF"),K76,RANK(K76,Oblast,1))))</f>
        <v/>
      </c>
      <c r="K76" s="791" t="str">
        <f>IF($A76="x","x",IF($C76="","",IF(OR(AND(H76="NP",H77="NP"),AND(H76="DNF",H77="DNF")),H76,IF(AND(H76="NP",H77="DNF"),H76,IF(AND(H76="DNF",H77="NP"),H77,MIN(H76,H77))))))</f>
        <v/>
      </c>
      <c r="L76" s="744" t="str">
        <f>IF('Start - jaro'!M7="","","x")</f>
        <v/>
      </c>
      <c r="M76" s="787">
        <v>52</v>
      </c>
      <c r="N76" s="795" t="str">
        <f>IF('Start - jaro'!K7="","",'Start - jaro'!K7)</f>
        <v/>
      </c>
      <c r="O76" s="79" t="s">
        <v>52</v>
      </c>
      <c r="P76" s="82"/>
      <c r="Q76" s="83"/>
      <c r="R76" s="173"/>
      <c r="S76" s="179" t="str">
        <f>IF($N76="","",IF(OR($P76="DNF",$Q76="DNF",$R76="DNF"),"DNF",IF(OR($P76="NP",$Q76="NP",$R76="NP"),"NP",IF(ISERROR(MEDIAN($P76:$R76)),"DNF",IF(COUNT($P76:$R76)&lt;3,MAX($P76:$R76),MEDIAN($P76:$R76))))))</f>
        <v/>
      </c>
      <c r="T76" s="758" t="str">
        <f>IF($L76="x","x",IF($N76="","",IF(OR(U76="NP",U76="DNF"),IF(U76="NP",MAX(Oblast2)+COUNTIF(($J$12:$J$154),MAX(Oblast2))+COUNTIF(($U$12:$U$154),MAX(Oblast2)),MAX(Oblast2)+COUNTIF(($J$12:$J$154),MAX(Oblast2))+COUNTIF(($U$12:$U$154),MAX(Oblast2))+COUNTIF(($J$12:$J$154),"NP")+COUNTIF(($U$12:$U$154),"NP")),U76)))</f>
        <v/>
      </c>
      <c r="U76" s="790" t="str">
        <f>IF($L76="x","x",IF($N76="","",IF(OR(V76="NP",V76="DNF"),V76,RANK(V76,Oblast,1))))</f>
        <v/>
      </c>
      <c r="V76" s="791" t="str">
        <f>IF($L76="x","x",IF($N76="","",IF(OR(AND(S76="NP",S77="NP"),AND(S76="DNF",S77="DNF")),S76,IF(AND(S76="NP",S77="DNF"),S76,IF(AND(S76="DNF",S77="NP"),S77,MIN(S76,S77))))))</f>
        <v/>
      </c>
    </row>
    <row r="77" spans="1:22" ht="19.899999999999999" customHeight="1" thickBot="1" x14ac:dyDescent="0.25">
      <c r="A77" s="744"/>
      <c r="B77" s="784"/>
      <c r="C77" s="796"/>
      <c r="D77" s="80" t="s">
        <v>53</v>
      </c>
      <c r="E77" s="84"/>
      <c r="F77" s="85"/>
      <c r="G77" s="177"/>
      <c r="H77" s="180" t="str">
        <f>IF($C76="","",IF(OR($E77="DNF",$F77="DNF",$G77="DNF"),"DNF",IF(OR($E77="NP",$F77="NP",$G77="NP"),"NP",IF(ISERROR(MEDIAN($E77:$G77)),"DNF",IF(COUNT($E77:$G77)&lt;3,MAX($E77:$G77),MEDIAN($E77:$G77))))))</f>
        <v/>
      </c>
      <c r="I77" s="759"/>
      <c r="J77" s="790"/>
      <c r="K77" s="791"/>
      <c r="L77" s="744"/>
      <c r="M77" s="784"/>
      <c r="N77" s="796"/>
      <c r="O77" s="80" t="s">
        <v>53</v>
      </c>
      <c r="P77" s="84"/>
      <c r="Q77" s="85"/>
      <c r="R77" s="177"/>
      <c r="S77" s="180" t="str">
        <f>IF($N76="","",IF(OR($P77="DNF",$Q77="DNF",$R77="DNF"),"DNF",IF(OR($P77="NP",$Q77="NP",$R77="NP"),"NP",IF(ISERROR(MEDIAN($P77:$R77)),"DNF",IF(COUNT($P77:$R77)&lt;3,MAX($P77:$R77),MEDIAN($P77:$R77))))))</f>
        <v/>
      </c>
      <c r="T77" s="759"/>
      <c r="U77" s="790"/>
      <c r="V77" s="791"/>
    </row>
    <row r="78" spans="1:22" ht="19.899999999999999" customHeight="1" x14ac:dyDescent="0.2">
      <c r="A78" s="744" t="str">
        <f>IF('Start - jaro'!I23="","","x")</f>
        <v/>
      </c>
      <c r="B78" s="787">
        <v>43</v>
      </c>
      <c r="C78" s="795" t="str">
        <f>IF('Start - jaro'!G23="","",'Start - jaro'!G23)</f>
        <v/>
      </c>
      <c r="D78" s="79" t="s">
        <v>52</v>
      </c>
      <c r="E78" s="82"/>
      <c r="F78" s="83"/>
      <c r="G78" s="173"/>
      <c r="H78" s="179" t="str">
        <f>IF($C78="","",IF(OR($E78="DNF",$F78="DNF",$G78="DNF"),"DNF",IF(OR($E78="NP",$F78="NP",$G78="NP"),"NP",IF(ISERROR(MEDIAN($E78:$G78)),"DNF",IF(COUNT($E78:$G78)&lt;3,MAX($E78:$G78),MEDIAN($E78:$G78))))))</f>
        <v/>
      </c>
      <c r="I78" s="758" t="str">
        <f>IF($A78="x","x",IF($C78="","",IF(OR(J78="NP",J78="DNF"),IF(J78="NP",MAX(Oblast2)+COUNTIF(($J$12:$J$154),MAX(Oblast2))+COUNTIF(($U$12:$U$154),MAX(Oblast2)),MAX(Oblast2)+COUNTIF(($J$12:$J$154),MAX(Oblast2))+COUNTIF(($U$12:$U$154),MAX(Oblast2))+COUNTIF(($J$12:$J$154),"NP")+COUNTIF(($U$12:$U$154),"NP")),J78)))</f>
        <v/>
      </c>
      <c r="J78" s="790" t="str">
        <f>IF($A78="x","x",IF($C78="","",IF(OR(K78="NP",K78="DNF"),K78,RANK(K78,Oblast,1))))</f>
        <v/>
      </c>
      <c r="K78" s="791" t="str">
        <f>IF($A78="x","x",IF($C78="","",IF(OR(AND(H78="NP",H79="NP"),AND(H78="DNF",H79="DNF")),H78,IF(AND(H78="NP",H79="DNF"),H78,IF(AND(H78="DNF",H79="NP"),H79,MIN(H78,H79))))))</f>
        <v/>
      </c>
      <c r="L78" s="744" t="str">
        <f>IF('Start - jaro'!M8="","","x")</f>
        <v/>
      </c>
      <c r="M78" s="787">
        <v>53</v>
      </c>
      <c r="N78" s="795" t="str">
        <f>IF('Start - jaro'!K8="","",'Start - jaro'!K8)</f>
        <v/>
      </c>
      <c r="O78" s="79" t="s">
        <v>52</v>
      </c>
      <c r="P78" s="82"/>
      <c r="Q78" s="83"/>
      <c r="R78" s="173"/>
      <c r="S78" s="179" t="str">
        <f>IF($N78="","",IF(OR($P78="DNF",$Q78="DNF",$R78="DNF"),"DNF",IF(OR($P78="NP",$Q78="NP",$R78="NP"),"NP",IF(ISERROR(MEDIAN($P78:$R78)),"DNF",IF(COUNT($P78:$R78)&lt;3,MAX($P78:$R78),MEDIAN($P78:$R78))))))</f>
        <v/>
      </c>
      <c r="T78" s="758" t="str">
        <f>IF($L78="x","x",IF($N78="","",IF(OR(U78="NP",U78="DNF"),IF(U78="NP",MAX(Oblast2)+COUNTIF(($J$12:$J$154),MAX(Oblast2))+COUNTIF(($U$12:$U$154),MAX(Oblast2)),MAX(Oblast2)+COUNTIF(($J$12:$J$154),MAX(Oblast2))+COUNTIF(($U$12:$U$154),MAX(Oblast2))+COUNTIF(($J$12:$J$154),"NP")+COUNTIF(($U$12:$U$154),"NP")),U78)))</f>
        <v/>
      </c>
      <c r="U78" s="790" t="str">
        <f>IF($L78="x","x",IF($N78="","",IF(OR(V78="NP",V78="DNF"),V78,RANK(V78,Oblast,1))))</f>
        <v/>
      </c>
      <c r="V78" s="791" t="str">
        <f>IF($L78="x","x",IF($N78="","",IF(OR(AND(S78="NP",S79="NP"),AND(S78="DNF",S79="DNF")),S78,IF(AND(S78="NP",S79="DNF"),S78,IF(AND(S78="DNF",S79="NP"),S79,MIN(S78,S79))))))</f>
        <v/>
      </c>
    </row>
    <row r="79" spans="1:22" ht="19.899999999999999" customHeight="1" thickBot="1" x14ac:dyDescent="0.25">
      <c r="A79" s="744"/>
      <c r="B79" s="784"/>
      <c r="C79" s="796"/>
      <c r="D79" s="80" t="s">
        <v>53</v>
      </c>
      <c r="E79" s="84"/>
      <c r="F79" s="85"/>
      <c r="G79" s="177"/>
      <c r="H79" s="180" t="str">
        <f>IF($C78="","",IF(OR($E79="DNF",$F79="DNF",$G79="DNF"),"DNF",IF(OR($E79="NP",$F79="NP",$G79="NP"),"NP",IF(ISERROR(MEDIAN($E79:$G79)),"DNF",IF(COUNT($E79:$G79)&lt;3,MAX($E79:$G79),MEDIAN($E79:$G79))))))</f>
        <v/>
      </c>
      <c r="I79" s="759"/>
      <c r="J79" s="790"/>
      <c r="K79" s="791"/>
      <c r="L79" s="744"/>
      <c r="M79" s="784"/>
      <c r="N79" s="796"/>
      <c r="O79" s="80" t="s">
        <v>53</v>
      </c>
      <c r="P79" s="84"/>
      <c r="Q79" s="85"/>
      <c r="R79" s="177"/>
      <c r="S79" s="180" t="str">
        <f>IF($N78="","",IF(OR($P79="DNF",$Q79="DNF",$R79="DNF"),"DNF",IF(OR($P79="NP",$Q79="NP",$R79="NP"),"NP",IF(ISERROR(MEDIAN($P79:$R79)),"DNF",IF(COUNT($P79:$R79)&lt;3,MAX($P79:$R79),MEDIAN($P79:$R79))))))</f>
        <v/>
      </c>
      <c r="T79" s="759"/>
      <c r="U79" s="790"/>
      <c r="V79" s="791"/>
    </row>
    <row r="80" spans="1:22" ht="19.899999999999999" customHeight="1" x14ac:dyDescent="0.2">
      <c r="A80" s="744" t="str">
        <f>IF('Start - jaro'!I24="","","x")</f>
        <v/>
      </c>
      <c r="B80" s="787">
        <v>44</v>
      </c>
      <c r="C80" s="795" t="str">
        <f>IF('Start - jaro'!G24="","",'Start - jaro'!G24)</f>
        <v/>
      </c>
      <c r="D80" s="79" t="s">
        <v>52</v>
      </c>
      <c r="E80" s="82"/>
      <c r="F80" s="83"/>
      <c r="G80" s="173"/>
      <c r="H80" s="179" t="str">
        <f>IF($C80="","",IF(OR($E80="DNF",$F80="DNF",$G80="DNF"),"DNF",IF(OR($E80="NP",$F80="NP",$G80="NP"),"NP",IF(ISERROR(MEDIAN($E80:$G80)),"DNF",IF(COUNT($E80:$G80)&lt;3,MAX($E80:$G80),MEDIAN($E80:$G80))))))</f>
        <v/>
      </c>
      <c r="I80" s="758" t="str">
        <f>IF($A80="x","x",IF($C80="","",IF(OR(J80="NP",J80="DNF"),IF(J80="NP",MAX(Oblast2)+COUNTIF(($J$12:$J$154),MAX(Oblast2))+COUNTIF(($U$12:$U$154),MAX(Oblast2)),MAX(Oblast2)+COUNTIF(($J$12:$J$154),MAX(Oblast2))+COUNTIF(($U$12:$U$154),MAX(Oblast2))+COUNTIF(($J$12:$J$154),"NP")+COUNTIF(($U$12:$U$154),"NP")),J80)))</f>
        <v/>
      </c>
      <c r="J80" s="790" t="str">
        <f>IF($A80="x","x",IF($C80="","",IF(OR(K80="NP",K80="DNF"),K80,RANK(K80,Oblast,1))))</f>
        <v/>
      </c>
      <c r="K80" s="791" t="str">
        <f>IF($A80="x","x",IF($C80="","",IF(OR(AND(H80="NP",H81="NP"),AND(H80="DNF",H81="DNF")),H80,IF(AND(H80="NP",H81="DNF"),H80,IF(AND(H80="DNF",H81="NP"),H81,MIN(H80,H81))))))</f>
        <v/>
      </c>
      <c r="L80" s="744" t="str">
        <f>IF('Start - jaro'!M9="","","x")</f>
        <v/>
      </c>
      <c r="M80" s="787">
        <v>54</v>
      </c>
      <c r="N80" s="795" t="str">
        <f>IF('Start - jaro'!K9="","",'Start - jaro'!K9)</f>
        <v/>
      </c>
      <c r="O80" s="79" t="s">
        <v>52</v>
      </c>
      <c r="P80" s="82"/>
      <c r="Q80" s="83"/>
      <c r="R80" s="173"/>
      <c r="S80" s="179" t="str">
        <f>IF($N80="","",IF(OR($P80="DNF",$Q80="DNF",$R80="DNF"),"DNF",IF(OR($P80="NP",$Q80="NP",$R80="NP"),"NP",IF(ISERROR(MEDIAN($P80:$R80)),"DNF",IF(COUNT($P80:$R80)&lt;3,MAX($P80:$R80),MEDIAN($P80:$R80))))))</f>
        <v/>
      </c>
      <c r="T80" s="758" t="str">
        <f>IF($L80="x","x",IF($N80="","",IF(OR(U80="NP",U80="DNF"),IF(U80="NP",MAX(Oblast2)+COUNTIF(($J$12:$J$154),MAX(Oblast2))+COUNTIF(($U$12:$U$154),MAX(Oblast2)),MAX(Oblast2)+COUNTIF(($J$12:$J$154),MAX(Oblast2))+COUNTIF(($U$12:$U$154),MAX(Oblast2))+COUNTIF(($J$12:$J$154),"NP")+COUNTIF(($U$12:$U$154),"NP")),U80)))</f>
        <v/>
      </c>
      <c r="U80" s="790" t="str">
        <f>IF($L80="x","x",IF($N80="","",IF(OR(V80="NP",V80="DNF"),V80,RANK(V80,Oblast,1))))</f>
        <v/>
      </c>
      <c r="V80" s="791" t="str">
        <f>IF($L80="x","x",IF($N80="","",IF(OR(AND(S80="NP",S81="NP"),AND(S80="DNF",S81="DNF")),S80,IF(AND(S80="NP",S81="DNF"),S80,IF(AND(S80="DNF",S81="NP"),S81,MIN(S80,S81))))))</f>
        <v/>
      </c>
    </row>
    <row r="81" spans="1:22" ht="19.899999999999999" customHeight="1" thickBot="1" x14ac:dyDescent="0.25">
      <c r="A81" s="744"/>
      <c r="B81" s="784"/>
      <c r="C81" s="796"/>
      <c r="D81" s="80" t="s">
        <v>53</v>
      </c>
      <c r="E81" s="84"/>
      <c r="F81" s="85"/>
      <c r="G81" s="177"/>
      <c r="H81" s="180" t="str">
        <f>IF($C80="","",IF(OR($E81="DNF",$F81="DNF",$G81="DNF"),"DNF",IF(OR($E81="NP",$F81="NP",$G81="NP"),"NP",IF(ISERROR(MEDIAN($E81:$G81)),"DNF",IF(COUNT($E81:$G81)&lt;3,MAX($E81:$G81),MEDIAN($E81:$G81))))))</f>
        <v/>
      </c>
      <c r="I81" s="759"/>
      <c r="J81" s="790"/>
      <c r="K81" s="791"/>
      <c r="L81" s="744"/>
      <c r="M81" s="784"/>
      <c r="N81" s="796"/>
      <c r="O81" s="80" t="s">
        <v>53</v>
      </c>
      <c r="P81" s="84"/>
      <c r="Q81" s="85"/>
      <c r="R81" s="177"/>
      <c r="S81" s="180" t="str">
        <f>IF($N80="","",IF(OR($P81="DNF",$Q81="DNF",$R81="DNF"),"DNF",IF(OR($P81="NP",$Q81="NP",$R81="NP"),"NP",IF(ISERROR(MEDIAN($P81:$R81)),"DNF",IF(COUNT($P81:$R81)&lt;3,MAX($P81:$R81),MEDIAN($P81:$R81))))))</f>
        <v/>
      </c>
      <c r="T81" s="759"/>
      <c r="U81" s="790"/>
      <c r="V81" s="791"/>
    </row>
    <row r="82" spans="1:22" ht="19.899999999999999" customHeight="1" x14ac:dyDescent="0.2">
      <c r="A82" s="744" t="str">
        <f>IF('Start - jaro'!I25="","","x")</f>
        <v/>
      </c>
      <c r="B82" s="787">
        <v>45</v>
      </c>
      <c r="C82" s="795" t="str">
        <f>IF('Start - jaro'!G25="","",'Start - jaro'!G25)</f>
        <v/>
      </c>
      <c r="D82" s="79" t="s">
        <v>52</v>
      </c>
      <c r="E82" s="82"/>
      <c r="F82" s="83"/>
      <c r="G82" s="173"/>
      <c r="H82" s="179" t="str">
        <f>IF($C82="","",IF(OR($E82="DNF",$F82="DNF",$G82="DNF"),"DNF",IF(OR($E82="NP",$F82="NP",$G82="NP"),"NP",IF(ISERROR(MEDIAN($E82:$G82)),"DNF",IF(COUNT($E82:$G82)&lt;3,MAX($E82:$G82),MEDIAN($E82:$G82))))))</f>
        <v/>
      </c>
      <c r="I82" s="758" t="str">
        <f>IF($A82="x","x",IF($C82="","",IF(OR(J82="NP",J82="DNF"),IF(J82="NP",MAX(Oblast2)+COUNTIF(($J$12:$J$154),MAX(Oblast2))+COUNTIF(($U$12:$U$154),MAX(Oblast2)),MAX(Oblast2)+COUNTIF(($J$12:$J$154),MAX(Oblast2))+COUNTIF(($U$12:$U$154),MAX(Oblast2))+COUNTIF(($J$12:$J$154),"NP")+COUNTIF(($U$12:$U$154),"NP")),J82)))</f>
        <v/>
      </c>
      <c r="J82" s="790" t="str">
        <f>IF($A82="x","x",IF($C82="","",IF(OR(K82="NP",K82="DNF"),K82,RANK(K82,Oblast,1))))</f>
        <v/>
      </c>
      <c r="K82" s="791" t="str">
        <f>IF($A82="x","x",IF($C82="","",IF(OR(AND(H82="NP",H83="NP"),AND(H82="DNF",H83="DNF")),H82,IF(AND(H82="NP",H83="DNF"),H82,IF(AND(H82="DNF",H83="NP"),H83,MIN(H82,H83))))))</f>
        <v/>
      </c>
      <c r="L82" s="744" t="str">
        <f>IF('Start - jaro'!M10="","","x")</f>
        <v/>
      </c>
      <c r="M82" s="787">
        <v>55</v>
      </c>
      <c r="N82" s="795" t="str">
        <f>IF('Start - jaro'!K10="","",'Start - jaro'!K10)</f>
        <v/>
      </c>
      <c r="O82" s="79" t="s">
        <v>52</v>
      </c>
      <c r="P82" s="82"/>
      <c r="Q82" s="83"/>
      <c r="R82" s="173"/>
      <c r="S82" s="179" t="str">
        <f>IF($N82="","",IF(OR($P82="DNF",$Q82="DNF",$R82="DNF"),"DNF",IF(OR($P82="NP",$Q82="NP",$R82="NP"),"NP",IF(ISERROR(MEDIAN($P82:$R82)),"DNF",IF(COUNT($P82:$R82)&lt;3,MAX($P82:$R82),MEDIAN($P82:$R82))))))</f>
        <v/>
      </c>
      <c r="T82" s="758" t="str">
        <f>IF($L82="x","x",IF($N82="","",IF(OR(U82="NP",U82="DNF"),IF(U82="NP",MAX(Oblast2)+COUNTIF(($J$12:$J$154),MAX(Oblast2))+COUNTIF(($U$12:$U$154),MAX(Oblast2)),MAX(Oblast2)+COUNTIF(($J$12:$J$154),MAX(Oblast2))+COUNTIF(($U$12:$U$154),MAX(Oblast2))+COUNTIF(($J$12:$J$154),"NP")+COUNTIF(($U$12:$U$154),"NP")),U82)))</f>
        <v/>
      </c>
      <c r="U82" s="790" t="str">
        <f>IF($L82="x","x",IF($N82="","",IF(OR(V82="NP",V82="DNF"),V82,RANK(V82,Oblast,1))))</f>
        <v/>
      </c>
      <c r="V82" s="791" t="str">
        <f>IF($L82="x","x",IF($N82="","",IF(OR(AND(S82="NP",S83="NP"),AND(S82="DNF",S83="DNF")),S82,IF(AND(S82="NP",S83="DNF"),S82,IF(AND(S82="DNF",S83="NP"),S83,MIN(S82,S83))))))</f>
        <v/>
      </c>
    </row>
    <row r="83" spans="1:22" ht="19.899999999999999" customHeight="1" thickBot="1" x14ac:dyDescent="0.25">
      <c r="A83" s="744"/>
      <c r="B83" s="784"/>
      <c r="C83" s="796"/>
      <c r="D83" s="80" t="s">
        <v>53</v>
      </c>
      <c r="E83" s="84"/>
      <c r="F83" s="85"/>
      <c r="G83" s="177"/>
      <c r="H83" s="180" t="str">
        <f>IF($C82="","",IF(OR($E83="DNF",$F83="DNF",$G83="DNF"),"DNF",IF(OR($E83="NP",$F83="NP",$G83="NP"),"NP",IF(ISERROR(MEDIAN($E83:$G83)),"DNF",IF(COUNT($E83:$G83)&lt;3,MAX($E83:$G83),MEDIAN($E83:$G83))))))</f>
        <v/>
      </c>
      <c r="I83" s="759"/>
      <c r="J83" s="790"/>
      <c r="K83" s="791"/>
      <c r="L83" s="744"/>
      <c r="M83" s="784"/>
      <c r="N83" s="796"/>
      <c r="O83" s="80" t="s">
        <v>53</v>
      </c>
      <c r="P83" s="84"/>
      <c r="Q83" s="85"/>
      <c r="R83" s="177"/>
      <c r="S83" s="180" t="str">
        <f>IF($N82="","",IF(OR($P83="DNF",$Q83="DNF",$R83="DNF"),"DNF",IF(OR($P83="NP",$Q83="NP",$R83="NP"),"NP",IF(ISERROR(MEDIAN($P83:$R83)),"DNF",IF(COUNT($P83:$R83)&lt;3,MAX($P83:$R83),MEDIAN($P83:$R83))))))</f>
        <v/>
      </c>
      <c r="T83" s="759"/>
      <c r="U83" s="790"/>
      <c r="V83" s="791"/>
    </row>
    <row r="84" spans="1:22" ht="19.899999999999999" customHeight="1" x14ac:dyDescent="0.2">
      <c r="A84" s="744" t="str">
        <f>IF('Start - jaro'!I26="","","x")</f>
        <v/>
      </c>
      <c r="B84" s="787">
        <v>46</v>
      </c>
      <c r="C84" s="795" t="str">
        <f>IF('Start - jaro'!G26="","",'Start - jaro'!G26)</f>
        <v/>
      </c>
      <c r="D84" s="79" t="s">
        <v>52</v>
      </c>
      <c r="E84" s="82"/>
      <c r="F84" s="83"/>
      <c r="G84" s="173"/>
      <c r="H84" s="179" t="str">
        <f>IF($C84="","",IF(OR($E84="DNF",$F84="DNF",$G84="DNF"),"DNF",IF(OR($E84="NP",$F84="NP",$G84="NP"),"NP",IF(ISERROR(MEDIAN($E84:$G84)),"DNF",IF(COUNT($E84:$G84)&lt;3,MAX($E84:$G84),MEDIAN($E84:$G84))))))</f>
        <v/>
      </c>
      <c r="I84" s="758" t="str">
        <f>IF($A84="x","x",IF($C84="","",IF(OR(J84="NP",J84="DNF"),IF(J84="NP",MAX(Oblast2)+COUNTIF(($J$12:$J$154),MAX(Oblast2))+COUNTIF(($U$12:$U$154),MAX(Oblast2)),MAX(Oblast2)+COUNTIF(($J$12:$J$154),MAX(Oblast2))+COUNTIF(($U$12:$U$154),MAX(Oblast2))+COUNTIF(($J$12:$J$154),"NP")+COUNTIF(($U$12:$U$154),"NP")),J84)))</f>
        <v/>
      </c>
      <c r="J84" s="790" t="str">
        <f>IF($A84="x","x",IF($C84="","",IF(OR(K84="NP",K84="DNF"),K84,RANK(K84,Oblast,1))))</f>
        <v/>
      </c>
      <c r="K84" s="791" t="str">
        <f>IF($A84="x","x",IF($C84="","",IF(OR(AND(H84="NP",H85="NP"),AND(H84="DNF",H85="DNF")),H84,IF(AND(H84="NP",H85="DNF"),H84,IF(AND(H84="DNF",H85="NP"),H85,MIN(H84,H85))))))</f>
        <v/>
      </c>
      <c r="L84" s="744" t="str">
        <f>IF('Start - jaro'!M11="","","x")</f>
        <v/>
      </c>
      <c r="M84" s="787">
        <v>56</v>
      </c>
      <c r="N84" s="795" t="str">
        <f>IF('Start - jaro'!K11="","",'Start - jaro'!K11)</f>
        <v/>
      </c>
      <c r="O84" s="79" t="s">
        <v>52</v>
      </c>
      <c r="P84" s="82"/>
      <c r="Q84" s="83"/>
      <c r="R84" s="173"/>
      <c r="S84" s="179" t="str">
        <f>IF($N84="","",IF(OR($P84="DNF",$Q84="DNF",$R84="DNF"),"DNF",IF(OR($P84="NP",$Q84="NP",$R84="NP"),"NP",IF(ISERROR(MEDIAN($P84:$R84)),"DNF",IF(COUNT($P84:$R84)&lt;3,MAX($P84:$R84),MEDIAN($P84:$R84))))))</f>
        <v/>
      </c>
      <c r="T84" s="758" t="str">
        <f>IF($L84="x","x",IF($N84="","",IF(OR(U84="NP",U84="DNF"),IF(U84="NP",MAX(Oblast2)+COUNTIF(($J$12:$J$154),MAX(Oblast2))+COUNTIF(($U$12:$U$154),MAX(Oblast2)),MAX(Oblast2)+COUNTIF(($J$12:$J$154),MAX(Oblast2))+COUNTIF(($U$12:$U$154),MAX(Oblast2))+COUNTIF(($J$12:$J$154),"NP")+COUNTIF(($U$12:$U$154),"NP")),U84)))</f>
        <v/>
      </c>
      <c r="U84" s="790" t="str">
        <f>IF($L84="x","x",IF($N84="","",IF(OR(V84="NP",V84="DNF"),V84,RANK(V84,Oblast,1))))</f>
        <v/>
      </c>
      <c r="V84" s="791" t="str">
        <f>IF($L84="x","x",IF($N84="","",IF(OR(AND(S84="NP",S85="NP"),AND(S84="DNF",S85="DNF")),S84,IF(AND(S84="NP",S85="DNF"),S84,IF(AND(S84="DNF",S85="NP"),S85,MIN(S84,S85))))))</f>
        <v/>
      </c>
    </row>
    <row r="85" spans="1:22" ht="19.899999999999999" customHeight="1" thickBot="1" x14ac:dyDescent="0.25">
      <c r="A85" s="744"/>
      <c r="B85" s="784"/>
      <c r="C85" s="796"/>
      <c r="D85" s="80" t="s">
        <v>53</v>
      </c>
      <c r="E85" s="84"/>
      <c r="F85" s="85"/>
      <c r="G85" s="177"/>
      <c r="H85" s="180" t="str">
        <f>IF($C84="","",IF(OR($E85="DNF",$F85="DNF",$G85="DNF"),"DNF",IF(OR($E85="NP",$F85="NP",$G85="NP"),"NP",IF(ISERROR(MEDIAN($E85:$G85)),"DNF",IF(COUNT($E85:$G85)&lt;3,MAX($E85:$G85),MEDIAN($E85:$G85))))))</f>
        <v/>
      </c>
      <c r="I85" s="759"/>
      <c r="J85" s="790"/>
      <c r="K85" s="791"/>
      <c r="L85" s="744"/>
      <c r="M85" s="784"/>
      <c r="N85" s="796"/>
      <c r="O85" s="80" t="s">
        <v>53</v>
      </c>
      <c r="P85" s="84"/>
      <c r="Q85" s="85"/>
      <c r="R85" s="177"/>
      <c r="S85" s="180" t="str">
        <f>IF($N84="","",IF(OR($P85="DNF",$Q85="DNF",$R85="DNF"),"DNF",IF(OR($P85="NP",$Q85="NP",$R85="NP"),"NP",IF(ISERROR(MEDIAN($P85:$R85)),"DNF",IF(COUNT($P85:$R85)&lt;3,MAX($P85:$R85),MEDIAN($P85:$R85))))))</f>
        <v/>
      </c>
      <c r="T85" s="759"/>
      <c r="U85" s="790"/>
      <c r="V85" s="791"/>
    </row>
    <row r="86" spans="1:22" ht="19.899999999999999" customHeight="1" x14ac:dyDescent="0.2">
      <c r="A86" s="744" t="str">
        <f>IF('Start - jaro'!I27="","","x")</f>
        <v/>
      </c>
      <c r="B86" s="787">
        <v>47</v>
      </c>
      <c r="C86" s="795" t="str">
        <f>IF('Start - jaro'!G27="","",'Start - jaro'!G27)</f>
        <v/>
      </c>
      <c r="D86" s="79" t="s">
        <v>52</v>
      </c>
      <c r="E86" s="82"/>
      <c r="F86" s="83"/>
      <c r="G86" s="173"/>
      <c r="H86" s="179" t="str">
        <f>IF($C86="","",IF(OR($E86="DNF",$F86="DNF",$G86="DNF"),"DNF",IF(OR($E86="NP",$F86="NP",$G86="NP"),"NP",IF(ISERROR(MEDIAN($E86:$G86)),"DNF",IF(COUNT($E86:$G86)&lt;3,MAX($E86:$G86),MEDIAN($E86:$G86))))))</f>
        <v/>
      </c>
      <c r="I86" s="758" t="str">
        <f>IF($A86="x","x",IF($C86="","",IF(OR(J86="NP",J86="DNF"),IF(J86="NP",MAX(Oblast2)+COUNTIF(($J$12:$J$154),MAX(Oblast2))+COUNTIF(($U$12:$U$154),MAX(Oblast2)),MAX(Oblast2)+COUNTIF(($J$12:$J$154),MAX(Oblast2))+COUNTIF(($U$12:$U$154),MAX(Oblast2))+COUNTIF(($J$12:$J$154),"NP")+COUNTIF(($U$12:$U$154),"NP")),J86)))</f>
        <v/>
      </c>
      <c r="J86" s="790" t="str">
        <f>IF($A86="x","x",IF($C86="","",IF(OR(K86="NP",K86="DNF"),K86,RANK(K86,Oblast,1))))</f>
        <v/>
      </c>
      <c r="K86" s="791" t="str">
        <f>IF($A86="x","x",IF($C86="","",IF(OR(AND(H86="NP",H87="NP"),AND(H86="DNF",H87="DNF")),H86,IF(AND(H86="NP",H87="DNF"),H86,IF(AND(H86="DNF",H87="NP"),H87,MIN(H86,H87))))))</f>
        <v/>
      </c>
      <c r="L86" s="744" t="str">
        <f>IF('Start - jaro'!M12="","","x")</f>
        <v/>
      </c>
      <c r="M86" s="787">
        <v>57</v>
      </c>
      <c r="N86" s="795" t="str">
        <f>IF('Start - jaro'!K12="","",'Start - jaro'!K12)</f>
        <v/>
      </c>
      <c r="O86" s="79" t="s">
        <v>52</v>
      </c>
      <c r="P86" s="82"/>
      <c r="Q86" s="83"/>
      <c r="R86" s="173"/>
      <c r="S86" s="179" t="str">
        <f>IF($N86="","",IF(OR($P86="DNF",$Q86="DNF",$R86="DNF"),"DNF",IF(OR($P86="NP",$Q86="NP",$R86="NP"),"NP",IF(ISERROR(MEDIAN($P86:$R86)),"DNF",IF(COUNT($P86:$R86)&lt;3,MAX($P86:$R86),MEDIAN($P86:$R86))))))</f>
        <v/>
      </c>
      <c r="T86" s="758" t="str">
        <f>IF($L86="x","x",IF($N86="","",IF(OR(U86="NP",U86="DNF"),IF(U86="NP",MAX(Oblast2)+COUNTIF(($J$12:$J$154),MAX(Oblast2))+COUNTIF(($U$12:$U$154),MAX(Oblast2)),MAX(Oblast2)+COUNTIF(($J$12:$J$154),MAX(Oblast2))+COUNTIF(($U$12:$U$154),MAX(Oblast2))+COUNTIF(($J$12:$J$154),"NP")+COUNTIF(($U$12:$U$154),"NP")),U86)))</f>
        <v/>
      </c>
      <c r="U86" s="790" t="str">
        <f>IF($L86="x","x",IF($N86="","",IF(OR(V86="NP",V86="DNF"),V86,RANK(V86,Oblast,1))))</f>
        <v/>
      </c>
      <c r="V86" s="791" t="str">
        <f>IF($L86="x","x",IF($N86="","",IF(OR(AND(S86="NP",S87="NP"),AND(S86="DNF",S87="DNF")),S86,IF(AND(S86="NP",S87="DNF"),S86,IF(AND(S86="DNF",S87="NP"),S87,MIN(S86,S87))))))</f>
        <v/>
      </c>
    </row>
    <row r="87" spans="1:22" ht="19.899999999999999" customHeight="1" thickBot="1" x14ac:dyDescent="0.25">
      <c r="A87" s="744"/>
      <c r="B87" s="784"/>
      <c r="C87" s="796"/>
      <c r="D87" s="80" t="s">
        <v>53</v>
      </c>
      <c r="E87" s="84"/>
      <c r="F87" s="85"/>
      <c r="G87" s="177"/>
      <c r="H87" s="180" t="str">
        <f>IF($C86="","",IF(OR($E87="DNF",$F87="DNF",$G87="DNF"),"DNF",IF(OR($E87="NP",$F87="NP",$G87="NP"),"NP",IF(ISERROR(MEDIAN($E87:$G87)),"DNF",IF(COUNT($E87:$G87)&lt;3,MAX($E87:$G87),MEDIAN($E87:$G87))))))</f>
        <v/>
      </c>
      <c r="I87" s="759"/>
      <c r="J87" s="790"/>
      <c r="K87" s="791"/>
      <c r="L87" s="744"/>
      <c r="M87" s="784"/>
      <c r="N87" s="796"/>
      <c r="O87" s="80" t="s">
        <v>53</v>
      </c>
      <c r="P87" s="84"/>
      <c r="Q87" s="85"/>
      <c r="R87" s="177"/>
      <c r="S87" s="180" t="str">
        <f>IF($N86="","",IF(OR($P87="DNF",$Q87="DNF",$R87="DNF"),"DNF",IF(OR($P87="NP",$Q87="NP",$R87="NP"),"NP",IF(ISERROR(MEDIAN($P87:$R87)),"DNF",IF(COUNT($P87:$R87)&lt;3,MAX($P87:$R87),MEDIAN($P87:$R87))))))</f>
        <v/>
      </c>
      <c r="T87" s="759"/>
      <c r="U87" s="790"/>
      <c r="V87" s="791"/>
    </row>
    <row r="88" spans="1:22" ht="19.899999999999999" customHeight="1" x14ac:dyDescent="0.2">
      <c r="A88" s="744" t="str">
        <f>IF('Start - jaro'!I28="","","x")</f>
        <v/>
      </c>
      <c r="B88" s="787">
        <v>48</v>
      </c>
      <c r="C88" s="795" t="str">
        <f>IF('Start - jaro'!G28="","",'Start - jaro'!G28)</f>
        <v/>
      </c>
      <c r="D88" s="79" t="s">
        <v>52</v>
      </c>
      <c r="E88" s="82"/>
      <c r="F88" s="83"/>
      <c r="G88" s="173"/>
      <c r="H88" s="179" t="str">
        <f>IF($C88="","",IF(OR($E88="DNF",$F88="DNF",$G88="DNF"),"DNF",IF(OR($E88="NP",$F88="NP",$G88="NP"),"NP",IF(ISERROR(MEDIAN($E88:$G88)),"DNF",IF(COUNT($E88:$G88)&lt;3,MAX($E88:$G88),MEDIAN($E88:$G88))))))</f>
        <v/>
      </c>
      <c r="I88" s="758" t="str">
        <f>IF($A88="x","x",IF($C88="","",IF(OR(J88="NP",J88="DNF"),IF(J88="NP",MAX(Oblast2)+COUNTIF(($J$12:$J$154),MAX(Oblast2))+COUNTIF(($U$12:$U$154),MAX(Oblast2)),MAX(Oblast2)+COUNTIF(($J$12:$J$154),MAX(Oblast2))+COUNTIF(($U$12:$U$154),MAX(Oblast2))+COUNTIF(($J$12:$J$154),"NP")+COUNTIF(($U$12:$U$154),"NP")),J88)))</f>
        <v/>
      </c>
      <c r="J88" s="790" t="str">
        <f>IF($A88="x","x",IF($C88="","",IF(OR(K88="NP",K88="DNF"),K88,RANK(K88,Oblast,1))))</f>
        <v/>
      </c>
      <c r="K88" s="791" t="str">
        <f>IF($A88="x","x",IF($C88="","",IF(OR(AND(H88="NP",H89="NP"),AND(H88="DNF",H89="DNF")),H88,IF(AND(H88="NP",H89="DNF"),H88,IF(AND(H88="DNF",H89="NP"),H89,MIN(H88,H89))))))</f>
        <v/>
      </c>
      <c r="L88" s="744" t="str">
        <f>IF('Start - jaro'!M13="","","x")</f>
        <v/>
      </c>
      <c r="M88" s="787">
        <v>58</v>
      </c>
      <c r="N88" s="795" t="str">
        <f>IF('Start - jaro'!K13="","",'Start - jaro'!K13)</f>
        <v/>
      </c>
      <c r="O88" s="79" t="s">
        <v>52</v>
      </c>
      <c r="P88" s="82"/>
      <c r="Q88" s="83"/>
      <c r="R88" s="173"/>
      <c r="S88" s="179" t="str">
        <f>IF($N88="","",IF(OR($P88="DNF",$Q88="DNF",$R88="DNF"),"DNF",IF(OR($P88="NP",$Q88="NP",$R88="NP"),"NP",IF(ISERROR(MEDIAN($P88:$R88)),"DNF",IF(COUNT($P88:$R88)&lt;3,MAX($P88:$R88),MEDIAN($P88:$R88))))))</f>
        <v/>
      </c>
      <c r="T88" s="758" t="str">
        <f>IF($L88="x","x",IF($N88="","",IF(OR(U88="NP",U88="DNF"),IF(U88="NP",MAX(Oblast2)+COUNTIF(($J$12:$J$154),MAX(Oblast2))+COUNTIF(($U$12:$U$154),MAX(Oblast2)),MAX(Oblast2)+COUNTIF(($J$12:$J$154),MAX(Oblast2))+COUNTIF(($U$12:$U$154),MAX(Oblast2))+COUNTIF(($J$12:$J$154),"NP")+COUNTIF(($U$12:$U$154),"NP")),U88)))</f>
        <v/>
      </c>
      <c r="U88" s="790" t="str">
        <f>IF($L88="x","x",IF($N88="","",IF(OR(V88="NP",V88="DNF"),V88,RANK(V88,Oblast,1))))</f>
        <v/>
      </c>
      <c r="V88" s="791" t="str">
        <f>IF($L88="x","x",IF($N88="","",IF(OR(AND(S88="NP",S89="NP"),AND(S88="DNF",S89="DNF")),S88,IF(AND(S88="NP",S89="DNF"),S88,IF(AND(S88="DNF",S89="NP"),S89,MIN(S88,S89))))))</f>
        <v/>
      </c>
    </row>
    <row r="89" spans="1:22" ht="19.899999999999999" customHeight="1" thickBot="1" x14ac:dyDescent="0.25">
      <c r="A89" s="744"/>
      <c r="B89" s="784"/>
      <c r="C89" s="796"/>
      <c r="D89" s="80" t="s">
        <v>53</v>
      </c>
      <c r="E89" s="84"/>
      <c r="F89" s="85"/>
      <c r="G89" s="177"/>
      <c r="H89" s="180" t="str">
        <f>IF($C88="","",IF(OR($E89="DNF",$F89="DNF",$G89="DNF"),"DNF",IF(OR($E89="NP",$F89="NP",$G89="NP"),"NP",IF(ISERROR(MEDIAN($E89:$G89)),"DNF",IF(COUNT($E89:$G89)&lt;3,MAX($E89:$G89),MEDIAN($E89:$G89))))))</f>
        <v/>
      </c>
      <c r="I89" s="759"/>
      <c r="J89" s="790"/>
      <c r="K89" s="791"/>
      <c r="L89" s="744"/>
      <c r="M89" s="784"/>
      <c r="N89" s="796"/>
      <c r="O89" s="80" t="s">
        <v>53</v>
      </c>
      <c r="P89" s="84"/>
      <c r="Q89" s="85"/>
      <c r="R89" s="177"/>
      <c r="S89" s="180" t="str">
        <f>IF($N88="","",IF(OR($P89="DNF",$Q89="DNF",$R89="DNF"),"DNF",IF(OR($P89="NP",$Q89="NP",$R89="NP"),"NP",IF(ISERROR(MEDIAN($P89:$R89)),"DNF",IF(COUNT($P89:$R89)&lt;3,MAX($P89:$R89),MEDIAN($P89:$R89))))))</f>
        <v/>
      </c>
      <c r="T89" s="759"/>
      <c r="U89" s="790"/>
      <c r="V89" s="791"/>
    </row>
    <row r="90" spans="1:22" ht="19.899999999999999" customHeight="1" x14ac:dyDescent="0.2">
      <c r="A90" s="744" t="str">
        <f>IF('Start - jaro'!I29="","","x")</f>
        <v/>
      </c>
      <c r="B90" s="787">
        <v>49</v>
      </c>
      <c r="C90" s="795" t="str">
        <f>IF('Start - jaro'!G29="","",'Start - jaro'!G29)</f>
        <v/>
      </c>
      <c r="D90" s="79" t="s">
        <v>52</v>
      </c>
      <c r="E90" s="82"/>
      <c r="F90" s="83"/>
      <c r="G90" s="173"/>
      <c r="H90" s="179" t="str">
        <f>IF($C90="","",IF(OR($E90="DNF",$F90="DNF",$G90="DNF"),"DNF",IF(OR($E90="NP",$F90="NP",$G90="NP"),"NP",IF(ISERROR(MEDIAN($E90:$G90)),"DNF",IF(COUNT($E90:$G90)&lt;3,MAX($E90:$G90),MEDIAN($E90:$G90))))))</f>
        <v/>
      </c>
      <c r="I90" s="758" t="str">
        <f>IF($A90="x","x",IF($C90="","",IF(OR(J90="NP",J90="DNF"),IF(J90="NP",MAX(Oblast2)+COUNTIF(($J$12:$J$154),MAX(Oblast2))+COUNTIF(($U$12:$U$154),MAX(Oblast2)),MAX(Oblast2)+COUNTIF(($J$12:$J$154),MAX(Oblast2))+COUNTIF(($U$12:$U$154),MAX(Oblast2))+COUNTIF(($J$12:$J$154),"NP")+COUNTIF(($U$12:$U$154),"NP")),J90)))</f>
        <v/>
      </c>
      <c r="J90" s="790" t="str">
        <f>IF($A90="x","x",IF($C90="","",IF(OR(K90="NP",K90="DNF"),K90,RANK(K90,Oblast,1))))</f>
        <v/>
      </c>
      <c r="K90" s="791" t="str">
        <f>IF($A90="x","x",IF($C90="","",IF(OR(AND(H90="NP",H91="NP"),AND(H90="DNF",H91="DNF")),H90,IF(AND(H90="NP",H91="DNF"),H90,IF(AND(H90="DNF",H91="NP"),H91,MIN(H90,H91))))))</f>
        <v/>
      </c>
      <c r="L90" s="744" t="str">
        <f>IF('Start - jaro'!M14="","","x")</f>
        <v/>
      </c>
      <c r="M90" s="787">
        <v>59</v>
      </c>
      <c r="N90" s="795" t="str">
        <f>IF('Start - jaro'!K14="","",'Start - jaro'!K14)</f>
        <v/>
      </c>
      <c r="O90" s="79" t="s">
        <v>52</v>
      </c>
      <c r="P90" s="82"/>
      <c r="Q90" s="83"/>
      <c r="R90" s="173"/>
      <c r="S90" s="179" t="str">
        <f>IF($N90="","",IF(OR($P90="DNF",$Q90="DNF",$R90="DNF"),"DNF",IF(OR($P90="NP",$Q90="NP",$R90="NP"),"NP",IF(ISERROR(MEDIAN($P90:$R90)),"DNF",IF(COUNT($P90:$R90)&lt;3,MAX($P90:$R90),MEDIAN($P90:$R90))))))</f>
        <v/>
      </c>
      <c r="T90" s="758" t="str">
        <f>IF($L90="x","x",IF($N90="","",IF(OR(U90="NP",U90="DNF"),IF(U90="NP",MAX(Oblast2)+COUNTIF(($J$12:$J$154),MAX(Oblast2))+COUNTIF(($U$12:$U$154),MAX(Oblast2)),MAX(Oblast2)+COUNTIF(($J$12:$J$154),MAX(Oblast2))+COUNTIF(($U$12:$U$154),MAX(Oblast2))+COUNTIF(($J$12:$J$154),"NP")+COUNTIF(($U$12:$U$154),"NP")),U90)))</f>
        <v/>
      </c>
      <c r="U90" s="790" t="str">
        <f>IF($L90="x","x",IF($N90="","",IF(OR(V90="NP",V90="DNF"),V90,RANK(V90,Oblast,1))))</f>
        <v/>
      </c>
      <c r="V90" s="791" t="str">
        <f>IF($L90="x","x",IF($N90="","",IF(OR(AND(S90="NP",S91="NP"),AND(S90="DNF",S91="DNF")),S90,IF(AND(S90="NP",S91="DNF"),S90,IF(AND(S90="DNF",S91="NP"),S91,MIN(S90,S91))))))</f>
        <v/>
      </c>
    </row>
    <row r="91" spans="1:22" ht="19.899999999999999" customHeight="1" thickBot="1" x14ac:dyDescent="0.25">
      <c r="A91" s="744"/>
      <c r="B91" s="784"/>
      <c r="C91" s="796"/>
      <c r="D91" s="80" t="s">
        <v>53</v>
      </c>
      <c r="E91" s="84"/>
      <c r="F91" s="85"/>
      <c r="G91" s="177"/>
      <c r="H91" s="180" t="str">
        <f>IF($C90="","",IF(OR($E91="DNF",$F91="DNF",$G91="DNF"),"DNF",IF(OR($E91="NP",$F91="NP",$G91="NP"),"NP",IF(ISERROR(MEDIAN($E91:$G91)),"DNF",IF(COUNT($E91:$G91)&lt;3,MAX($E91:$G91),MEDIAN($E91:$G91))))))</f>
        <v/>
      </c>
      <c r="I91" s="759"/>
      <c r="J91" s="790"/>
      <c r="K91" s="791"/>
      <c r="L91" s="744"/>
      <c r="M91" s="784"/>
      <c r="N91" s="796"/>
      <c r="O91" s="80" t="s">
        <v>53</v>
      </c>
      <c r="P91" s="84"/>
      <c r="Q91" s="85"/>
      <c r="R91" s="177"/>
      <c r="S91" s="180" t="str">
        <f>IF($N90="","",IF(OR($P91="DNF",$Q91="DNF",$R91="DNF"),"DNF",IF(OR($P91="NP",$Q91="NP",$R91="NP"),"NP",IF(ISERROR(MEDIAN($P91:$R91)),"DNF",IF(COUNT($P91:$R91)&lt;3,MAX($P91:$R91),MEDIAN($P91:$R91))))))</f>
        <v/>
      </c>
      <c r="T91" s="759"/>
      <c r="U91" s="790"/>
      <c r="V91" s="791"/>
    </row>
    <row r="92" spans="1:22" ht="19.899999999999999" customHeight="1" x14ac:dyDescent="0.2">
      <c r="A92" s="744" t="str">
        <f>IF('Start - jaro'!I30="","","x")</f>
        <v/>
      </c>
      <c r="B92" s="783">
        <v>50</v>
      </c>
      <c r="C92" s="809" t="str">
        <f>IF('Start - jaro'!G30="","",'Start - jaro'!G30)</f>
        <v/>
      </c>
      <c r="D92" s="81" t="s">
        <v>52</v>
      </c>
      <c r="E92" s="86"/>
      <c r="F92" s="87"/>
      <c r="G92" s="178"/>
      <c r="H92" s="179" t="str">
        <f>IF($C92="","",IF(OR($E92="DNF",$F92="DNF",$G92="DNF"),"DNF",IF(OR($E92="NP",$F92="NP",$G92="NP"),"NP",IF(ISERROR(MEDIAN($E92:$G92)),"DNF",IF(COUNT($E92:$G92)&lt;3,MAX($E92:$G92),MEDIAN($E92:$G92))))))</f>
        <v/>
      </c>
      <c r="I92" s="758" t="str">
        <f>IF($A92="x","x",IF($C92="","",IF(OR(J92="NP",J92="DNF"),IF(J92="NP",MAX(Oblast2)+COUNTIF(($J$12:$J$154),MAX(Oblast2))+COUNTIF(($U$12:$U$154),MAX(Oblast2)),MAX(Oblast2)+COUNTIF(($J$12:$J$154),MAX(Oblast2))+COUNTIF(($U$12:$U$154),MAX(Oblast2))+COUNTIF(($J$12:$J$154),"NP")+COUNTIF(($U$12:$U$154),"NP")),J92)))</f>
        <v/>
      </c>
      <c r="J92" s="790" t="str">
        <f>IF($A92="x","x",IF($C92="","",IF(OR(K92="NP",K92="DNF"),K92,RANK(K92,Oblast,1))))</f>
        <v/>
      </c>
      <c r="K92" s="791" t="str">
        <f>IF($A92="x","x",IF($C92="","",IF(OR(AND(H92="NP",H93="NP"),AND(H92="DNF",H93="DNF")),H92,IF(AND(H92="NP",H93="DNF"),H92,IF(AND(H92="DNF",H93="NP"),H93,MIN(H92,H93))))))</f>
        <v/>
      </c>
      <c r="L92" s="744" t="str">
        <f>IF('Start - jaro'!M15="","","x")</f>
        <v/>
      </c>
      <c r="M92" s="783">
        <v>60</v>
      </c>
      <c r="N92" s="809" t="str">
        <f>IF('Start - jaro'!K15="","",'Start - jaro'!K15)</f>
        <v/>
      </c>
      <c r="O92" s="81" t="s">
        <v>52</v>
      </c>
      <c r="P92" s="86"/>
      <c r="Q92" s="87"/>
      <c r="R92" s="178"/>
      <c r="S92" s="179" t="str">
        <f>IF($N92="","",IF(OR($P92="DNF",$Q92="DNF",$R92="DNF"),"DNF",IF(OR($P92="NP",$Q92="NP",$R92="NP"),"NP",IF(ISERROR(MEDIAN($P92:$R92)),"DNF",IF(COUNT($P92:$R92)&lt;3,MAX($P92:$R92),MEDIAN($P92:$R92))))))</f>
        <v/>
      </c>
      <c r="T92" s="758" t="str">
        <f>IF($L92="x","x",IF($N92="","",IF(OR(U92="NP",U92="DNF"),IF(U92="NP",MAX(Oblast2)+COUNTIF(($J$12:$J$154),MAX(Oblast2))+COUNTIF(($U$12:$U$154),MAX(Oblast2)),MAX(Oblast2)+COUNTIF(($J$12:$J$154),MAX(Oblast2))+COUNTIF(($U$12:$U$154),MAX(Oblast2))+COUNTIF(($J$12:$J$154),"NP")+COUNTIF(($U$12:$U$154),"NP")),U92)))</f>
        <v/>
      </c>
      <c r="U92" s="790" t="str">
        <f>IF($L92="x","x",IF($N92="","",IF(OR(V92="NP",V92="DNF"),V92,RANK(V92,Oblast,1))))</f>
        <v/>
      </c>
      <c r="V92" s="791" t="str">
        <f>IF($L92="x","x",IF($N92="","",IF(OR(AND(S92="NP",S93="NP"),AND(S92="DNF",S93="DNF")),S92,IF(AND(S92="NP",S93="DNF"),S92,IF(AND(S92="DNF",S93="NP"),S93,MIN(S92,S93))))))</f>
        <v/>
      </c>
    </row>
    <row r="93" spans="1:22" ht="19.899999999999999" customHeight="1" thickBot="1" x14ac:dyDescent="0.25">
      <c r="A93" s="744"/>
      <c r="B93" s="784"/>
      <c r="C93" s="796"/>
      <c r="D93" s="80" t="s">
        <v>53</v>
      </c>
      <c r="E93" s="84"/>
      <c r="F93" s="85"/>
      <c r="G93" s="177"/>
      <c r="H93" s="180" t="str">
        <f>IF($C92="","",IF(OR($E93="DNF",$F93="DNF",$G93="DNF"),"DNF",IF(OR($E93="NP",$F93="NP",$G93="NP"),"NP",IF(ISERROR(MEDIAN($E93:$G93)),"DNF",IF(COUNT($E93:$G93)&lt;3,MAX($E93:$G93),MEDIAN($E93:$G93))))))</f>
        <v/>
      </c>
      <c r="I93" s="759"/>
      <c r="J93" s="792"/>
      <c r="K93" s="793"/>
      <c r="L93" s="794"/>
      <c r="M93" s="784"/>
      <c r="N93" s="796"/>
      <c r="O93" s="80" t="s">
        <v>53</v>
      </c>
      <c r="P93" s="84"/>
      <c r="Q93" s="85"/>
      <c r="R93" s="177"/>
      <c r="S93" s="180" t="str">
        <f>IF($N92="","",IF(OR($P93="DNF",$Q93="DNF",$R93="DNF"),"DNF",IF(OR($P93="NP",$Q93="NP",$R93="NP"),"NP",IF(ISERROR(MEDIAN($P93:$R93)),"DNF",IF(COUNT($P93:$R93)&lt;3,MAX($P93:$R93),MEDIAN($P93:$R93))))))</f>
        <v/>
      </c>
      <c r="T93" s="759"/>
      <c r="U93" s="790"/>
      <c r="V93" s="791"/>
    </row>
    <row r="94" spans="1:22" ht="15" customHeight="1" x14ac:dyDescent="0.2">
      <c r="B94" s="819" t="s">
        <v>107</v>
      </c>
      <c r="C94" s="820"/>
      <c r="D94" s="820"/>
      <c r="E94" s="820"/>
      <c r="F94" s="820"/>
      <c r="G94" s="820"/>
      <c r="H94" s="820"/>
      <c r="I94" s="820"/>
      <c r="J94" s="155"/>
      <c r="K94" s="155"/>
      <c r="L94" s="155"/>
      <c r="M94" s="155"/>
      <c r="N94" s="749"/>
      <c r="O94" s="749"/>
      <c r="P94" s="749"/>
      <c r="Q94" s="749"/>
      <c r="R94" s="749"/>
      <c r="S94" s="749"/>
      <c r="T94" s="750"/>
    </row>
    <row r="95" spans="1:22" ht="15" customHeight="1" x14ac:dyDescent="0.2">
      <c r="B95" s="821"/>
      <c r="C95" s="822"/>
      <c r="D95" s="822"/>
      <c r="E95" s="822"/>
      <c r="F95" s="822"/>
      <c r="G95" s="822"/>
      <c r="H95" s="822"/>
      <c r="I95" s="822"/>
      <c r="J95" s="156"/>
      <c r="K95" s="156"/>
      <c r="L95" s="156"/>
      <c r="M95" s="156"/>
      <c r="N95" s="751"/>
      <c r="O95" s="751"/>
      <c r="P95" s="751"/>
      <c r="Q95" s="751"/>
      <c r="R95" s="751"/>
      <c r="S95" s="751"/>
      <c r="T95" s="752"/>
    </row>
    <row r="96" spans="1:22" ht="15" customHeight="1" x14ac:dyDescent="0.2">
      <c r="B96" s="821"/>
      <c r="C96" s="822"/>
      <c r="D96" s="822"/>
      <c r="E96" s="822"/>
      <c r="F96" s="822"/>
      <c r="G96" s="822"/>
      <c r="H96" s="822"/>
      <c r="I96" s="822"/>
      <c r="J96" s="156"/>
      <c r="K96" s="156"/>
      <c r="L96" s="156"/>
      <c r="M96" s="156"/>
      <c r="N96" s="751"/>
      <c r="O96" s="751"/>
      <c r="P96" s="751"/>
      <c r="Q96" s="751"/>
      <c r="R96" s="751"/>
      <c r="S96" s="751"/>
      <c r="T96" s="752"/>
    </row>
    <row r="97" spans="1:22" ht="19.899999999999999" customHeight="1" thickBot="1" x14ac:dyDescent="0.25">
      <c r="B97" s="823" t="s">
        <v>108</v>
      </c>
      <c r="C97" s="824"/>
      <c r="D97" s="824"/>
      <c r="E97" s="824"/>
      <c r="F97" s="824"/>
      <c r="G97" s="824"/>
      <c r="H97" s="824"/>
      <c r="I97" s="824"/>
      <c r="J97" s="154"/>
      <c r="K97" s="154"/>
      <c r="L97" s="154"/>
      <c r="M97" s="154"/>
      <c r="N97" s="817"/>
      <c r="O97" s="817"/>
      <c r="P97" s="817"/>
      <c r="Q97" s="817"/>
      <c r="R97" s="817"/>
      <c r="S97" s="817"/>
      <c r="T97" s="818"/>
    </row>
    <row r="98" spans="1:22" ht="15" customHeight="1" x14ac:dyDescent="0.2">
      <c r="B98" s="797" t="s">
        <v>56</v>
      </c>
      <c r="C98" s="798"/>
      <c r="D98" s="799"/>
      <c r="E98" s="803" t="s">
        <v>33</v>
      </c>
      <c r="F98" s="804"/>
      <c r="G98" s="804"/>
      <c r="H98" s="804"/>
      <c r="I98" s="805"/>
      <c r="J98" s="100"/>
      <c r="K98" s="101"/>
      <c r="L98" s="102"/>
      <c r="M98" s="797" t="s">
        <v>56</v>
      </c>
      <c r="N98" s="798"/>
      <c r="O98" s="799"/>
      <c r="P98" s="803" t="s">
        <v>33</v>
      </c>
      <c r="Q98" s="804"/>
      <c r="R98" s="804"/>
      <c r="S98" s="804"/>
      <c r="T98" s="805"/>
    </row>
    <row r="99" spans="1:22" ht="15" customHeight="1" x14ac:dyDescent="0.2">
      <c r="B99" s="797"/>
      <c r="C99" s="798"/>
      <c r="D99" s="799"/>
      <c r="E99" s="803"/>
      <c r="F99" s="804"/>
      <c r="G99" s="804"/>
      <c r="H99" s="804"/>
      <c r="I99" s="805"/>
      <c r="J99" s="97"/>
      <c r="K99" s="98"/>
      <c r="L99" s="103"/>
      <c r="M99" s="797"/>
      <c r="N99" s="798"/>
      <c r="O99" s="799"/>
      <c r="P99" s="803"/>
      <c r="Q99" s="804"/>
      <c r="R99" s="804"/>
      <c r="S99" s="804"/>
      <c r="T99" s="805"/>
    </row>
    <row r="100" spans="1:22" ht="15" customHeight="1" thickBot="1" x14ac:dyDescent="0.25">
      <c r="B100" s="800"/>
      <c r="C100" s="801"/>
      <c r="D100" s="802"/>
      <c r="E100" s="806"/>
      <c r="F100" s="807"/>
      <c r="G100" s="807"/>
      <c r="H100" s="807"/>
      <c r="I100" s="808"/>
      <c r="J100" s="97"/>
      <c r="K100" s="98"/>
      <c r="L100" s="103"/>
      <c r="M100" s="800"/>
      <c r="N100" s="801"/>
      <c r="O100" s="802"/>
      <c r="P100" s="806"/>
      <c r="Q100" s="807"/>
      <c r="R100" s="807"/>
      <c r="S100" s="807"/>
      <c r="T100" s="808"/>
    </row>
    <row r="101" spans="1:22" ht="15" customHeight="1" x14ac:dyDescent="0.2">
      <c r="B101" s="777" t="str">
        <f>"KATEGORIE: "&amp;'Start - podzim'!$N$2</f>
        <v>KATEGORIE: STARŠÍ</v>
      </c>
      <c r="C101" s="778"/>
      <c r="D101" s="779"/>
      <c r="E101" s="812" t="s">
        <v>45</v>
      </c>
      <c r="F101" s="816" t="s">
        <v>46</v>
      </c>
      <c r="G101" s="816" t="s">
        <v>47</v>
      </c>
      <c r="H101" s="813" t="s">
        <v>48</v>
      </c>
      <c r="I101" s="814" t="s">
        <v>44</v>
      </c>
      <c r="J101" s="104"/>
      <c r="K101" s="105"/>
      <c r="L101" s="106"/>
      <c r="M101" s="777" t="str">
        <f>"KATEGORIE: "&amp;'Start - podzim'!$N$2</f>
        <v>KATEGORIE: STARŠÍ</v>
      </c>
      <c r="N101" s="778"/>
      <c r="O101" s="779"/>
      <c r="P101" s="812" t="s">
        <v>45</v>
      </c>
      <c r="Q101" s="816" t="s">
        <v>46</v>
      </c>
      <c r="R101" s="816" t="s">
        <v>47</v>
      </c>
      <c r="S101" s="813" t="s">
        <v>48</v>
      </c>
      <c r="T101" s="814" t="s">
        <v>44</v>
      </c>
    </row>
    <row r="102" spans="1:22" ht="15" customHeight="1" x14ac:dyDescent="0.2">
      <c r="B102" s="780"/>
      <c r="C102" s="781"/>
      <c r="D102" s="782"/>
      <c r="E102" s="725"/>
      <c r="F102" s="721"/>
      <c r="G102" s="721"/>
      <c r="H102" s="727"/>
      <c r="I102" s="814"/>
      <c r="J102" s="104"/>
      <c r="K102" s="105"/>
      <c r="L102" s="106"/>
      <c r="M102" s="780"/>
      <c r="N102" s="781"/>
      <c r="O102" s="782"/>
      <c r="P102" s="725"/>
      <c r="Q102" s="721"/>
      <c r="R102" s="721"/>
      <c r="S102" s="727"/>
      <c r="T102" s="814"/>
    </row>
    <row r="103" spans="1:22" ht="16.899999999999999" customHeight="1" x14ac:dyDescent="0.2">
      <c r="B103" s="760" t="s">
        <v>49</v>
      </c>
      <c r="C103" s="762" t="s">
        <v>50</v>
      </c>
      <c r="D103" s="719" t="s">
        <v>51</v>
      </c>
      <c r="E103" s="725"/>
      <c r="F103" s="721"/>
      <c r="G103" s="721"/>
      <c r="H103" s="727"/>
      <c r="I103" s="814"/>
      <c r="J103" s="104"/>
      <c r="K103" s="105"/>
      <c r="L103" s="106"/>
      <c r="M103" s="760" t="s">
        <v>49</v>
      </c>
      <c r="N103" s="762" t="s">
        <v>50</v>
      </c>
      <c r="O103" s="719" t="s">
        <v>51</v>
      </c>
      <c r="P103" s="725"/>
      <c r="Q103" s="721"/>
      <c r="R103" s="721"/>
      <c r="S103" s="727"/>
      <c r="T103" s="814"/>
    </row>
    <row r="104" spans="1:22" ht="16.899999999999999" customHeight="1" thickBot="1" x14ac:dyDescent="0.25">
      <c r="B104" s="761"/>
      <c r="C104" s="763"/>
      <c r="D104" s="720"/>
      <c r="E104" s="726"/>
      <c r="F104" s="722"/>
      <c r="G104" s="722"/>
      <c r="H104" s="728"/>
      <c r="I104" s="815"/>
      <c r="J104" s="104"/>
      <c r="K104" s="105"/>
      <c r="L104" s="106"/>
      <c r="M104" s="761"/>
      <c r="N104" s="763"/>
      <c r="O104" s="720"/>
      <c r="P104" s="726"/>
      <c r="Q104" s="722"/>
      <c r="R104" s="722"/>
      <c r="S104" s="728"/>
      <c r="T104" s="815"/>
    </row>
    <row r="105" spans="1:22" ht="19.899999999999999" customHeight="1" x14ac:dyDescent="0.2">
      <c r="A105" s="744" t="str">
        <f>IF('Start - jaro'!M16="","","x")</f>
        <v/>
      </c>
      <c r="B105" s="787">
        <v>61</v>
      </c>
      <c r="C105" s="810" t="str">
        <f>IF('Start - jaro'!K16="","",'Start - jaro'!K16)</f>
        <v/>
      </c>
      <c r="D105" s="79" t="s">
        <v>52</v>
      </c>
      <c r="E105" s="82"/>
      <c r="F105" s="83"/>
      <c r="G105" s="173"/>
      <c r="H105" s="179" t="str">
        <f>IF($C105="","",IF(OR($E105="DNF",$F105="DNF",$G105="DNF"),"DNF",IF(OR($E105="NP",$F105="NP",$G105="NP"),"NP",IF(ISERROR(MEDIAN($E105:$G105)),"DNF",IF(COUNT($E105:$G105)&lt;3,MAX($E105:$G105),MEDIAN($E105:$G105))))))</f>
        <v/>
      </c>
      <c r="I105" s="758" t="str">
        <f>IF($A105="x","x",IF($C105="","",IF(OR(J105="NP",J105="DNF"),IF(J105="NP",MAX(Oblast2)+COUNTIF(($J$12:$J$154),MAX(Oblast2))+COUNTIF(($U$12:$U$154),MAX(Oblast2)),MAX(Oblast2)+COUNTIF(($J$12:$J$154),MAX(Oblast2))+COUNTIF(($U$12:$U$154),MAX(Oblast2))+COUNTIF(($J$12:$J$154),"NP")+COUNTIF(($U$12:$U$154),"NP")),J105)))</f>
        <v/>
      </c>
      <c r="J105" s="790" t="str">
        <f>IF($A105="x","x",IF($C105="","",IF(OR(K105="NP",K105="DNF"),K105,RANK(K105,Oblast,1))))</f>
        <v/>
      </c>
      <c r="K105" s="791" t="str">
        <f>IF($A105="x","x",IF($C105="","",IF(OR(AND(H105="NP",H106="NP"),AND(H105="DNF",H106="DNF")),H105,IF(AND(H105="NP",H106="DNF"),H105,IF(AND(H105="DNF",H106="NP"),H106,MIN(H105,H106))))))</f>
        <v/>
      </c>
      <c r="L105" s="744" t="str">
        <f>IF('Start - jaro'!M26="","","x")</f>
        <v/>
      </c>
      <c r="M105" s="787">
        <v>71</v>
      </c>
      <c r="N105" s="810" t="str">
        <f>IF('Start - jaro'!K26="","",'Start - jaro'!K26)</f>
        <v/>
      </c>
      <c r="O105" s="79" t="s">
        <v>52</v>
      </c>
      <c r="P105" s="82"/>
      <c r="Q105" s="83"/>
      <c r="R105" s="173"/>
      <c r="S105" s="179" t="str">
        <f>IF($N105="","",IF(OR($P105="DNF",$Q105="DNF",$R105="DNF"),"DNF",IF(OR($P105="NP",$Q105="NP",$R105="NP"),"NP",IF(ISERROR(MEDIAN($P105:$R105)),"DNF",IF(COUNT($P105:$R105)&lt;3,MAX($P105:$R105),MEDIAN($P105:$R105))))))</f>
        <v/>
      </c>
      <c r="T105" s="758" t="str">
        <f>IF($L105="x","x",IF($N105="","",IF(OR(U105="NP",U105="DNF"),IF(U105="NP",MAX(Oblast2)+COUNTIF(($J$12:$J$154),MAX(Oblast2))+COUNTIF(($U$12:$U$154),MAX(Oblast2)),MAX(Oblast2)+COUNTIF(($J$12:$J$154),MAX(Oblast2))+COUNTIF(($U$12:$U$154),MAX(Oblast2))+COUNTIF(($J$12:$J$154),"NP")+COUNTIF(($U$12:$U$154),"NP")),U105)))</f>
        <v/>
      </c>
      <c r="U105" s="790" t="str">
        <f>IF($L105="x","x",IF($N105="","",IF(OR(V105="NP",V105="DNF"),V105,RANK(V105,Oblast,1))))</f>
        <v/>
      </c>
      <c r="V105" s="791" t="str">
        <f>IF($L105="x","x",IF($N105="","",IF(OR(AND(S105="NP",S106="NP"),AND(S105="DNF",S106="DNF")),S105,IF(AND(S105="NP",S106="DNF"),S105,IF(AND(S105="DNF",S106="NP"),S106,MIN(S105,S106))))))</f>
        <v/>
      </c>
    </row>
    <row r="106" spans="1:22" ht="19.899999999999999" customHeight="1" thickBot="1" x14ac:dyDescent="0.25">
      <c r="A106" s="744"/>
      <c r="B106" s="784"/>
      <c r="C106" s="811"/>
      <c r="D106" s="80" t="s">
        <v>53</v>
      </c>
      <c r="E106" s="84"/>
      <c r="F106" s="85"/>
      <c r="G106" s="177"/>
      <c r="H106" s="180" t="str">
        <f>IF($C105="","",IF(OR($E106="DNF",$F106="DNF",$G106="DNF"),"DNF",IF(OR($E106="NP",$F106="NP",$G106="NP"),"NP",IF(ISERROR(MEDIAN($E106:$G106)),"DNF",IF(COUNT($E106:$G106)&lt;3,MAX($E106:$G106),MEDIAN($E106:$G106))))))</f>
        <v/>
      </c>
      <c r="I106" s="759"/>
      <c r="J106" s="790"/>
      <c r="K106" s="791"/>
      <c r="L106" s="744"/>
      <c r="M106" s="784"/>
      <c r="N106" s="811"/>
      <c r="O106" s="80" t="s">
        <v>53</v>
      </c>
      <c r="P106" s="84"/>
      <c r="Q106" s="85"/>
      <c r="R106" s="177"/>
      <c r="S106" s="180" t="str">
        <f>IF($N105="","",IF(OR($P106="DNF",$Q106="DNF",$R106="DNF"),"DNF",IF(OR($P106="NP",$Q106="NP",$R106="NP"),"NP",IF(ISERROR(MEDIAN($P106:$R106)),"DNF",IF(COUNT($P106:$R106)&lt;3,MAX($P106:$R106),MEDIAN($P106:$R106))))))</f>
        <v/>
      </c>
      <c r="T106" s="759"/>
      <c r="U106" s="790"/>
      <c r="V106" s="791"/>
    </row>
    <row r="107" spans="1:22" ht="19.899999999999999" customHeight="1" x14ac:dyDescent="0.2">
      <c r="A107" s="744" t="str">
        <f>IF('Start - jaro'!M17="","","x")</f>
        <v/>
      </c>
      <c r="B107" s="787">
        <v>62</v>
      </c>
      <c r="C107" s="795" t="str">
        <f>IF('Start - jaro'!K17="","",'Start - jaro'!K17)</f>
        <v/>
      </c>
      <c r="D107" s="79" t="s">
        <v>52</v>
      </c>
      <c r="E107" s="82"/>
      <c r="F107" s="83"/>
      <c r="G107" s="173"/>
      <c r="H107" s="179" t="str">
        <f>IF($C107="","",IF(OR($E107="DNF",$F107="DNF",$G107="DNF"),"DNF",IF(OR($E107="NP",$F107="NP",$G107="NP"),"NP",IF(ISERROR(MEDIAN($E107:$G107)),"DNF",IF(COUNT($E107:$G107)&lt;3,MAX($E107:$G107),MEDIAN($E107:$G107))))))</f>
        <v/>
      </c>
      <c r="I107" s="758" t="str">
        <f>IF($A107="x","x",IF($C107="","",IF(OR(J107="NP",J107="DNF"),IF(J107="NP",MAX(Oblast2)+COUNTIF(($J$12:$J$154),MAX(Oblast2))+COUNTIF(($U$12:$U$154),MAX(Oblast2)),MAX(Oblast2)+COUNTIF(($J$12:$J$154),MAX(Oblast2))+COUNTIF(($U$12:$U$154),MAX(Oblast2))+COUNTIF(($J$12:$J$154),"NP")+COUNTIF(($U$12:$U$154),"NP")),J107)))</f>
        <v/>
      </c>
      <c r="J107" s="790" t="str">
        <f>IF($A107="x","x",IF($C107="","",IF(OR(K107="NP",K107="DNF"),K107,RANK(K107,Oblast,1))))</f>
        <v/>
      </c>
      <c r="K107" s="791" t="str">
        <f>IF($A107="x","x",IF($C107="","",IF(OR(AND(H107="NP",H108="NP"),AND(H107="DNF",H108="DNF")),H107,IF(AND(H107="NP",H108="DNF"),H107,IF(AND(H107="DNF",H108="NP"),H108,MIN(H107,H108))))))</f>
        <v/>
      </c>
      <c r="L107" s="744" t="str">
        <f>IF('Start - jaro'!M27="","","x")</f>
        <v/>
      </c>
      <c r="M107" s="787">
        <v>72</v>
      </c>
      <c r="N107" s="795" t="str">
        <f>IF('Start - jaro'!K27="","",'Start - jaro'!K27)</f>
        <v/>
      </c>
      <c r="O107" s="79" t="s">
        <v>52</v>
      </c>
      <c r="P107" s="82"/>
      <c r="Q107" s="83"/>
      <c r="R107" s="173"/>
      <c r="S107" s="179" t="str">
        <f>IF($N107="","",IF(OR($P107="DNF",$Q107="DNF",$R107="DNF"),"DNF",IF(OR($P107="NP",$Q107="NP",$R107="NP"),"NP",IF(ISERROR(MEDIAN($P107:$R107)),"DNF",IF(COUNT($P107:$R107)&lt;3,MAX($P107:$R107),MEDIAN($P107:$R107))))))</f>
        <v/>
      </c>
      <c r="T107" s="758" t="str">
        <f>IF($L107="x","x",IF($N107="","",IF(OR(U107="NP",U107="DNF"),IF(U107="NP",MAX(Oblast2)+COUNTIF(($J$12:$J$154),MAX(Oblast2))+COUNTIF(($U$12:$U$154),MAX(Oblast2)),MAX(Oblast2)+COUNTIF(($J$12:$J$154),MAX(Oblast2))+COUNTIF(($U$12:$U$154),MAX(Oblast2))+COUNTIF(($J$12:$J$154),"NP")+COUNTIF(($U$12:$U$154),"NP")),U107)))</f>
        <v/>
      </c>
      <c r="U107" s="790" t="str">
        <f>IF($L107="x","x",IF($N107="","",IF(OR(V107="NP",V107="DNF"),V107,RANK(V107,Oblast,1))))</f>
        <v/>
      </c>
      <c r="V107" s="791" t="str">
        <f>IF($L107="x","x",IF($N107="","",IF(OR(AND(S107="NP",S108="NP"),AND(S107="DNF",S108="DNF")),S107,IF(AND(S107="NP",S108="DNF"),S107,IF(AND(S107="DNF",S108="NP"),S108,MIN(S107,S108))))))</f>
        <v/>
      </c>
    </row>
    <row r="108" spans="1:22" ht="19.899999999999999" customHeight="1" thickBot="1" x14ac:dyDescent="0.25">
      <c r="A108" s="744"/>
      <c r="B108" s="784"/>
      <c r="C108" s="796"/>
      <c r="D108" s="80" t="s">
        <v>53</v>
      </c>
      <c r="E108" s="84"/>
      <c r="F108" s="85"/>
      <c r="G108" s="177"/>
      <c r="H108" s="180" t="str">
        <f>IF($C107="","",IF(OR($E108="DNF",$F108="DNF",$G108="DNF"),"DNF",IF(OR($E108="NP",$F108="NP",$G108="NP"),"NP",IF(ISERROR(MEDIAN($E108:$G108)),"DNF",IF(COUNT($E108:$G108)&lt;3,MAX($E108:$G108),MEDIAN($E108:$G108))))))</f>
        <v/>
      </c>
      <c r="I108" s="759"/>
      <c r="J108" s="790"/>
      <c r="K108" s="791"/>
      <c r="L108" s="744"/>
      <c r="M108" s="784"/>
      <c r="N108" s="796"/>
      <c r="O108" s="80" t="s">
        <v>53</v>
      </c>
      <c r="P108" s="84"/>
      <c r="Q108" s="85"/>
      <c r="R108" s="177"/>
      <c r="S108" s="180" t="str">
        <f>IF($N107="","",IF(OR($P108="DNF",$Q108="DNF",$R108="DNF"),"DNF",IF(OR($P108="NP",$Q108="NP",$R108="NP"),"NP",IF(ISERROR(MEDIAN($P108:$R108)),"DNF",IF(COUNT($P108:$R108)&lt;3,MAX($P108:$R108),MEDIAN($P108:$R108))))))</f>
        <v/>
      </c>
      <c r="T108" s="759"/>
      <c r="U108" s="790"/>
      <c r="V108" s="791"/>
    </row>
    <row r="109" spans="1:22" ht="19.899999999999999" customHeight="1" x14ac:dyDescent="0.2">
      <c r="A109" s="744" t="str">
        <f>IF('Start - jaro'!M18="","","x")</f>
        <v/>
      </c>
      <c r="B109" s="787">
        <v>63</v>
      </c>
      <c r="C109" s="795" t="str">
        <f>IF('Start - jaro'!K18="","",'Start - jaro'!K18)</f>
        <v/>
      </c>
      <c r="D109" s="79" t="s">
        <v>52</v>
      </c>
      <c r="E109" s="82"/>
      <c r="F109" s="83"/>
      <c r="G109" s="173"/>
      <c r="H109" s="179" t="str">
        <f>IF($C109="","",IF(OR($E109="DNF",$F109="DNF",$G109="DNF"),"DNF",IF(OR($E109="NP",$F109="NP",$G109="NP"),"NP",IF(ISERROR(MEDIAN($E109:$G109)),"DNF",IF(COUNT($E109:$G109)&lt;3,MAX($E109:$G109),MEDIAN($E109:$G109))))))</f>
        <v/>
      </c>
      <c r="I109" s="758" t="str">
        <f>IF($A109="x","x",IF($C109="","",IF(OR(J109="NP",J109="DNF"),IF(J109="NP",MAX(Oblast2)+COUNTIF(($J$12:$J$154),MAX(Oblast2))+COUNTIF(($U$12:$U$154),MAX(Oblast2)),MAX(Oblast2)+COUNTIF(($J$12:$J$154),MAX(Oblast2))+COUNTIF(($U$12:$U$154),MAX(Oblast2))+COUNTIF(($J$12:$J$154),"NP")+COUNTIF(($U$12:$U$154),"NP")),J109)))</f>
        <v/>
      </c>
      <c r="J109" s="790" t="str">
        <f>IF($A109="x","x",IF($C109="","",IF(OR(K109="NP",K109="DNF"),K109,RANK(K109,Oblast,1))))</f>
        <v/>
      </c>
      <c r="K109" s="791" t="str">
        <f>IF($A109="x","x",IF($C109="","",IF(OR(AND(H109="NP",H110="NP"),AND(H109="DNF",H110="DNF")),H109,IF(AND(H109="NP",H110="DNF"),H109,IF(AND(H109="DNF",H110="NP"),H110,MIN(H109,H110))))))</f>
        <v/>
      </c>
      <c r="L109" s="744" t="str">
        <f>IF('Start - jaro'!M28="","","x")</f>
        <v/>
      </c>
      <c r="M109" s="787">
        <v>73</v>
      </c>
      <c r="N109" s="795" t="str">
        <f>IF('Start - jaro'!K28="","",'Start - jaro'!K28)</f>
        <v/>
      </c>
      <c r="O109" s="79" t="s">
        <v>52</v>
      </c>
      <c r="P109" s="82"/>
      <c r="Q109" s="83"/>
      <c r="R109" s="173"/>
      <c r="S109" s="179" t="str">
        <f>IF($N109="","",IF(OR($P109="DNF",$Q109="DNF",$R109="DNF"),"DNF",IF(OR($P109="NP",$Q109="NP",$R109="NP"),"NP",IF(ISERROR(MEDIAN($P109:$R109)),"DNF",IF(COUNT($P109:$R109)&lt;3,MAX($P109:$R109),MEDIAN($P109:$R109))))))</f>
        <v/>
      </c>
      <c r="T109" s="758" t="str">
        <f>IF($L109="x","x",IF($N109="","",IF(OR(U109="NP",U109="DNF"),IF(U109="NP",MAX(Oblast2)+COUNTIF(($J$12:$J$154),MAX(Oblast2))+COUNTIF(($U$12:$U$154),MAX(Oblast2)),MAX(Oblast2)+COUNTIF(($J$12:$J$154),MAX(Oblast2))+COUNTIF(($U$12:$U$154),MAX(Oblast2))+COUNTIF(($J$12:$J$154),"NP")+COUNTIF(($U$12:$U$154),"NP")),U109)))</f>
        <v/>
      </c>
      <c r="U109" s="790" t="str">
        <f>IF($L109="x","x",IF($N109="","",IF(OR(V109="NP",V109="DNF"),V109,RANK(V109,Oblast,1))))</f>
        <v/>
      </c>
      <c r="V109" s="791" t="str">
        <f>IF($L109="x","x",IF($N109="","",IF(OR(AND(S109="NP",S110="NP"),AND(S109="DNF",S110="DNF")),S109,IF(AND(S109="NP",S110="DNF"),S109,IF(AND(S109="DNF",S110="NP"),S110,MIN(S109,S110))))))</f>
        <v/>
      </c>
    </row>
    <row r="110" spans="1:22" ht="19.899999999999999" customHeight="1" thickBot="1" x14ac:dyDescent="0.25">
      <c r="A110" s="744"/>
      <c r="B110" s="784"/>
      <c r="C110" s="796"/>
      <c r="D110" s="80" t="s">
        <v>53</v>
      </c>
      <c r="E110" s="84"/>
      <c r="F110" s="85"/>
      <c r="G110" s="177"/>
      <c r="H110" s="180" t="str">
        <f>IF($C109="","",IF(OR($E110="DNF",$F110="DNF",$G110="DNF"),"DNF",IF(OR($E110="NP",$F110="NP",$G110="NP"),"NP",IF(ISERROR(MEDIAN($E110:$G110)),"DNF",IF(COUNT($E110:$G110)&lt;3,MAX($E110:$G110),MEDIAN($E110:$G110))))))</f>
        <v/>
      </c>
      <c r="I110" s="759"/>
      <c r="J110" s="790"/>
      <c r="K110" s="791"/>
      <c r="L110" s="744"/>
      <c r="M110" s="784"/>
      <c r="N110" s="796"/>
      <c r="O110" s="80" t="s">
        <v>53</v>
      </c>
      <c r="P110" s="84"/>
      <c r="Q110" s="85"/>
      <c r="R110" s="177"/>
      <c r="S110" s="180" t="str">
        <f>IF($N109="","",IF(OR($P110="DNF",$Q110="DNF",$R110="DNF"),"DNF",IF(OR($P110="NP",$Q110="NP",$R110="NP"),"NP",IF(ISERROR(MEDIAN($P110:$R110)),"DNF",IF(COUNT($P110:$R110)&lt;3,MAX($P110:$R110),MEDIAN($P110:$R110))))))</f>
        <v/>
      </c>
      <c r="T110" s="759"/>
      <c r="U110" s="790"/>
      <c r="V110" s="791"/>
    </row>
    <row r="111" spans="1:22" ht="19.899999999999999" customHeight="1" x14ac:dyDescent="0.2">
      <c r="A111" s="744" t="str">
        <f>IF('Start - jaro'!M19="","","x")</f>
        <v/>
      </c>
      <c r="B111" s="787">
        <v>64</v>
      </c>
      <c r="C111" s="795" t="str">
        <f>IF('Start - jaro'!K19="","",'Start - jaro'!K19)</f>
        <v/>
      </c>
      <c r="D111" s="79" t="s">
        <v>52</v>
      </c>
      <c r="E111" s="82"/>
      <c r="F111" s="83"/>
      <c r="G111" s="173"/>
      <c r="H111" s="179" t="str">
        <f>IF($C111="","",IF(OR($E111="DNF",$F111="DNF",$G111="DNF"),"DNF",IF(OR($E111="NP",$F111="NP",$G111="NP"),"NP",IF(ISERROR(MEDIAN($E111:$G111)),"DNF",IF(COUNT($E111:$G111)&lt;3,MAX($E111:$G111),MEDIAN($E111:$G111))))))</f>
        <v/>
      </c>
      <c r="I111" s="758" t="str">
        <f>IF($A111="x","x",IF($C111="","",IF(OR(J111="NP",J111="DNF"),IF(J111="NP",MAX(Oblast2)+COUNTIF(($J$12:$J$154),MAX(Oblast2))+COUNTIF(($U$12:$U$154),MAX(Oblast2)),MAX(Oblast2)+COUNTIF(($J$12:$J$154),MAX(Oblast2))+COUNTIF(($U$12:$U$154),MAX(Oblast2))+COUNTIF(($J$12:$J$154),"NP")+COUNTIF(($U$12:$U$154),"NP")),J111)))</f>
        <v/>
      </c>
      <c r="J111" s="790" t="str">
        <f>IF($A111="x","x",IF($C111="","",IF(OR(K111="NP",K111="DNF"),K111,RANK(K111,Oblast,1))))</f>
        <v/>
      </c>
      <c r="K111" s="791" t="str">
        <f>IF($A111="x","x",IF($C111="","",IF(OR(AND(H111="NP",H112="NP"),AND(H111="DNF",H112="DNF")),H111,IF(AND(H111="NP",H112="DNF"),H111,IF(AND(H111="DNF",H112="NP"),H112,MIN(H111,H112))))))</f>
        <v/>
      </c>
      <c r="L111" s="744" t="str">
        <f>IF('Start - jaro'!M29="","","x")</f>
        <v/>
      </c>
      <c r="M111" s="787">
        <v>74</v>
      </c>
      <c r="N111" s="795" t="str">
        <f>IF('Start - jaro'!K29="","",'Start - jaro'!K29)</f>
        <v/>
      </c>
      <c r="O111" s="79" t="s">
        <v>52</v>
      </c>
      <c r="P111" s="82"/>
      <c r="Q111" s="83"/>
      <c r="R111" s="173"/>
      <c r="S111" s="179" t="str">
        <f>IF($N111="","",IF(OR($P111="DNF",$Q111="DNF",$R111="DNF"),"DNF",IF(OR($P111="NP",$Q111="NP",$R111="NP"),"NP",IF(ISERROR(MEDIAN($P111:$R111)),"DNF",IF(COUNT($P111:$R111)&lt;3,MAX($P111:$R111),MEDIAN($P111:$R111))))))</f>
        <v/>
      </c>
      <c r="T111" s="758" t="str">
        <f>IF($L111="x","x",IF($N111="","",IF(OR(U111="NP",U111="DNF"),IF(U111="NP",MAX(Oblast2)+COUNTIF(($J$12:$J$154),MAX(Oblast2))+COUNTIF(($U$12:$U$154),MAX(Oblast2)),MAX(Oblast2)+COUNTIF(($J$12:$J$154),MAX(Oblast2))+COUNTIF(($U$12:$U$154),MAX(Oblast2))+COUNTIF(($J$12:$J$154),"NP")+COUNTIF(($U$12:$U$154),"NP")),U111)))</f>
        <v/>
      </c>
      <c r="U111" s="790" t="str">
        <f>IF($L111="x","x",IF($N111="","",IF(OR(V111="NP",V111="DNF"),V111,RANK(V111,Oblast,1))))</f>
        <v/>
      </c>
      <c r="V111" s="791" t="str">
        <f>IF($L111="x","x",IF($N111="","",IF(OR(AND(S111="NP",S112="NP"),AND(S111="DNF",S112="DNF")),S111,IF(AND(S111="NP",S112="DNF"),S111,IF(AND(S111="DNF",S112="NP"),S112,MIN(S111,S112))))))</f>
        <v/>
      </c>
    </row>
    <row r="112" spans="1:22" ht="19.899999999999999" customHeight="1" thickBot="1" x14ac:dyDescent="0.25">
      <c r="A112" s="744"/>
      <c r="B112" s="784"/>
      <c r="C112" s="796"/>
      <c r="D112" s="80" t="s">
        <v>53</v>
      </c>
      <c r="E112" s="84"/>
      <c r="F112" s="85"/>
      <c r="G112" s="177"/>
      <c r="H112" s="180" t="str">
        <f>IF($C111="","",IF(OR($E112="DNF",$F112="DNF",$G112="DNF"),"DNF",IF(OR($E112="NP",$F112="NP",$G112="NP"),"NP",IF(ISERROR(MEDIAN($E112:$G112)),"DNF",IF(COUNT($E112:$G112)&lt;3,MAX($E112:$G112),MEDIAN($E112:$G112))))))</f>
        <v/>
      </c>
      <c r="I112" s="759"/>
      <c r="J112" s="790"/>
      <c r="K112" s="791"/>
      <c r="L112" s="744"/>
      <c r="M112" s="784"/>
      <c r="N112" s="796"/>
      <c r="O112" s="80" t="s">
        <v>53</v>
      </c>
      <c r="P112" s="84"/>
      <c r="Q112" s="85"/>
      <c r="R112" s="177"/>
      <c r="S112" s="180" t="str">
        <f>IF($N111="","",IF(OR($P112="DNF",$Q112="DNF",$R112="DNF"),"DNF",IF(OR($P112="NP",$Q112="NP",$R112="NP"),"NP",IF(ISERROR(MEDIAN($P112:$R112)),"DNF",IF(COUNT($P112:$R112)&lt;3,MAX($P112:$R112),MEDIAN($P112:$R112))))))</f>
        <v/>
      </c>
      <c r="T112" s="759"/>
      <c r="U112" s="790"/>
      <c r="V112" s="791"/>
    </row>
    <row r="113" spans="1:22" ht="19.899999999999999" customHeight="1" x14ac:dyDescent="0.2">
      <c r="A113" s="744" t="str">
        <f>IF('Start - jaro'!M20="","","x")</f>
        <v/>
      </c>
      <c r="B113" s="787">
        <v>65</v>
      </c>
      <c r="C113" s="795" t="str">
        <f>IF('Start - jaro'!K20="","",'Start - jaro'!K20)</f>
        <v/>
      </c>
      <c r="D113" s="79" t="s">
        <v>52</v>
      </c>
      <c r="E113" s="82"/>
      <c r="F113" s="83"/>
      <c r="G113" s="173"/>
      <c r="H113" s="179" t="str">
        <f>IF($C113="","",IF(OR($E113="DNF",$F113="DNF",$G113="DNF"),"DNF",IF(OR($E113="NP",$F113="NP",$G113="NP"),"NP",IF(ISERROR(MEDIAN($E113:$G113)),"DNF",IF(COUNT($E113:$G113)&lt;3,MAX($E113:$G113),MEDIAN($E113:$G113))))))</f>
        <v/>
      </c>
      <c r="I113" s="758" t="str">
        <f>IF($A113="x","x",IF($C113="","",IF(OR(J113="NP",J113="DNF"),IF(J113="NP",MAX(Oblast2)+COUNTIF(($J$12:$J$154),MAX(Oblast2))+COUNTIF(($U$12:$U$154),MAX(Oblast2)),MAX(Oblast2)+COUNTIF(($J$12:$J$154),MAX(Oblast2))+COUNTIF(($U$12:$U$154),MAX(Oblast2))+COUNTIF(($J$12:$J$154),"NP")+COUNTIF(($U$12:$U$154),"NP")),J113)))</f>
        <v/>
      </c>
      <c r="J113" s="790" t="str">
        <f>IF($A113="x","x",IF($C113="","",IF(OR(K113="NP",K113="DNF"),K113,RANK(K113,Oblast,1))))</f>
        <v/>
      </c>
      <c r="K113" s="791" t="str">
        <f>IF($A113="x","x",IF($C113="","",IF(OR(AND(H113="NP",H114="NP"),AND(H113="DNF",H114="DNF")),H113,IF(AND(H113="NP",H114="DNF"),H113,IF(AND(H113="DNF",H114="NP"),H114,MIN(H113,H114))))))</f>
        <v/>
      </c>
      <c r="L113" s="744" t="str">
        <f>IF('Start - jaro'!M30="","","x")</f>
        <v/>
      </c>
      <c r="M113" s="787">
        <v>75</v>
      </c>
      <c r="N113" s="795" t="str">
        <f>IF('Start - jaro'!K30="","",'Start - jaro'!K30)</f>
        <v/>
      </c>
      <c r="O113" s="79" t="s">
        <v>52</v>
      </c>
      <c r="P113" s="82"/>
      <c r="Q113" s="83"/>
      <c r="R113" s="173"/>
      <c r="S113" s="179" t="str">
        <f>IF($N113="","",IF(OR($P113="DNF",$Q113="DNF",$R113="DNF"),"DNF",IF(OR($P113="NP",$Q113="NP",$R113="NP"),"NP",IF(ISERROR(MEDIAN($P113:$R113)),"DNF",IF(COUNT($P113:$R113)&lt;3,MAX($P113:$R113),MEDIAN($P113:$R113))))))</f>
        <v/>
      </c>
      <c r="T113" s="758" t="str">
        <f>IF($L113="x","x",IF($N113="","",IF(OR(U113="NP",U113="DNF"),IF(U113="NP",MAX(Oblast2)+COUNTIF(($J$12:$J$154),MAX(Oblast2))+COUNTIF(($U$12:$U$154),MAX(Oblast2)),MAX(Oblast2)+COUNTIF(($J$12:$J$154),MAX(Oblast2))+COUNTIF(($U$12:$U$154),MAX(Oblast2))+COUNTIF(($J$12:$J$154),"NP")+COUNTIF(($U$12:$U$154),"NP")),U113)))</f>
        <v/>
      </c>
      <c r="U113" s="790" t="str">
        <f>IF($L113="x","x",IF($N113="","",IF(OR(V113="NP",V113="DNF"),V113,RANK(V113,Oblast,1))))</f>
        <v/>
      </c>
      <c r="V113" s="791" t="str">
        <f>IF($L113="x","x",IF($N113="","",IF(OR(AND(S113="NP",S114="NP"),AND(S113="DNF",S114="DNF")),S113,IF(AND(S113="NP",S114="DNF"),S113,IF(AND(S113="DNF",S114="NP"),S114,MIN(S113,S114))))))</f>
        <v/>
      </c>
    </row>
    <row r="114" spans="1:22" ht="19.899999999999999" customHeight="1" thickBot="1" x14ac:dyDescent="0.25">
      <c r="A114" s="744"/>
      <c r="B114" s="784"/>
      <c r="C114" s="796"/>
      <c r="D114" s="80" t="s">
        <v>53</v>
      </c>
      <c r="E114" s="84"/>
      <c r="F114" s="85"/>
      <c r="G114" s="177"/>
      <c r="H114" s="180" t="str">
        <f>IF($C113="","",IF(OR($E114="DNF",$F114="DNF",$G114="DNF"),"DNF",IF(OR($E114="NP",$F114="NP",$G114="NP"),"NP",IF(ISERROR(MEDIAN($E114:$G114)),"DNF",IF(COUNT($E114:$G114)&lt;3,MAX($E114:$G114),MEDIAN($E114:$G114))))))</f>
        <v/>
      </c>
      <c r="I114" s="759"/>
      <c r="J114" s="790"/>
      <c r="K114" s="791"/>
      <c r="L114" s="744"/>
      <c r="M114" s="784"/>
      <c r="N114" s="796"/>
      <c r="O114" s="80" t="s">
        <v>53</v>
      </c>
      <c r="P114" s="84"/>
      <c r="Q114" s="85"/>
      <c r="R114" s="177"/>
      <c r="S114" s="180" t="str">
        <f>IF($N113="","",IF(OR($P114="DNF",$Q114="DNF",$R114="DNF"),"DNF",IF(OR($P114="NP",$Q114="NP",$R114="NP"),"NP",IF(ISERROR(MEDIAN($P114:$R114)),"DNF",IF(COUNT($P114:$R114)&lt;3,MAX($P114:$R114),MEDIAN($P114:$R114))))))</f>
        <v/>
      </c>
      <c r="T114" s="759"/>
      <c r="U114" s="790"/>
      <c r="V114" s="791"/>
    </row>
    <row r="115" spans="1:22" ht="19.899999999999999" customHeight="1" x14ac:dyDescent="0.2">
      <c r="A115" s="744" t="str">
        <f>IF('Start - jaro'!M21="","","x")</f>
        <v/>
      </c>
      <c r="B115" s="787">
        <v>66</v>
      </c>
      <c r="C115" s="795" t="str">
        <f>IF('Start - jaro'!K21="","",'Start - jaro'!K21)</f>
        <v/>
      </c>
      <c r="D115" s="79" t="s">
        <v>52</v>
      </c>
      <c r="E115" s="82"/>
      <c r="F115" s="83"/>
      <c r="G115" s="173"/>
      <c r="H115" s="179" t="str">
        <f>IF($C115="","",IF(OR($E115="DNF",$F115="DNF",$G115="DNF"),"DNF",IF(OR($E115="NP",$F115="NP",$G115="NP"),"NP",IF(ISERROR(MEDIAN($E115:$G115)),"DNF",IF(COUNT($E115:$G115)&lt;3,MAX($E115:$G115),MEDIAN($E115:$G115))))))</f>
        <v/>
      </c>
      <c r="I115" s="758" t="str">
        <f>IF($A115="x","x",IF($C115="","",IF(OR(J115="NP",J115="DNF"),IF(J115="NP",MAX(Oblast2)+COUNTIF(($J$12:$J$154),MAX(Oblast2))+COUNTIF(($U$12:$U$154),MAX(Oblast2)),MAX(Oblast2)+COUNTIF(($J$12:$J$154),MAX(Oblast2))+COUNTIF(($U$12:$U$154),MAX(Oblast2))+COUNTIF(($J$12:$J$154),"NP")+COUNTIF(($U$12:$U$154),"NP")),J115)))</f>
        <v/>
      </c>
      <c r="J115" s="790" t="str">
        <f>IF($A115="x","x",IF($C115="","",IF(OR(K115="NP",K115="DNF"),K115,RANK(K115,Oblast,1))))</f>
        <v/>
      </c>
      <c r="K115" s="791" t="str">
        <f>IF($A115="x","x",IF($C115="","",IF(OR(AND(H115="NP",H116="NP"),AND(H115="DNF",H116="DNF")),H115,IF(AND(H115="NP",H116="DNF"),H115,IF(AND(H115="DNF",H116="NP"),H116,MIN(H115,H116))))))</f>
        <v/>
      </c>
      <c r="L115" s="744" t="str">
        <f>IF('Start - jaro'!Q6="","","x")</f>
        <v/>
      </c>
      <c r="M115" s="787">
        <v>76</v>
      </c>
      <c r="N115" s="795" t="str">
        <f>IF('Start - jaro'!O6="","",'Start - jaro'!O6)</f>
        <v/>
      </c>
      <c r="O115" s="79" t="s">
        <v>52</v>
      </c>
      <c r="P115" s="82"/>
      <c r="Q115" s="83"/>
      <c r="R115" s="173"/>
      <c r="S115" s="179" t="str">
        <f>IF($N115="","",IF(OR($P115="DNF",$Q115="DNF",$R115="DNF"),"DNF",IF(OR($P115="NP",$Q115="NP",$R115="NP"),"NP",IF(ISERROR(MEDIAN($P115:$R115)),"DNF",IF(COUNT($P115:$R115)&lt;3,MAX($P115:$R115),MEDIAN($P115:$R115))))))</f>
        <v/>
      </c>
      <c r="T115" s="758" t="str">
        <f>IF($L115="x","x",IF($N115="","",IF(OR(U115="NP",U115="DNF"),IF(U115="NP",MAX(Oblast2)+COUNTIF(($J$12:$J$154),MAX(Oblast2))+COUNTIF(($U$12:$U$154),MAX(Oblast2)),MAX(Oblast2)+COUNTIF(($J$12:$J$154),MAX(Oblast2))+COUNTIF(($U$12:$U$154),MAX(Oblast2))+COUNTIF(($J$12:$J$154),"NP")+COUNTIF(($U$12:$U$154),"NP")),U115)))</f>
        <v/>
      </c>
      <c r="U115" s="790" t="str">
        <f>IF($L115="x","x",IF($N115="","",IF(OR(V115="NP",V115="DNF"),V115,RANK(V115,Oblast,1))))</f>
        <v/>
      </c>
      <c r="V115" s="791" t="str">
        <f>IF($L115="x","x",IF($N115="","",IF(OR(AND(S115="NP",S116="NP"),AND(S115="DNF",S116="DNF")),S115,IF(AND(S115="NP",S116="DNF"),S115,IF(AND(S115="DNF",S116="NP"),S116,MIN(S115,S116))))))</f>
        <v/>
      </c>
    </row>
    <row r="116" spans="1:22" ht="19.899999999999999" customHeight="1" thickBot="1" x14ac:dyDescent="0.25">
      <c r="A116" s="744"/>
      <c r="B116" s="784"/>
      <c r="C116" s="796"/>
      <c r="D116" s="80" t="s">
        <v>53</v>
      </c>
      <c r="E116" s="84"/>
      <c r="F116" s="85"/>
      <c r="G116" s="177"/>
      <c r="H116" s="180" t="str">
        <f>IF($C115="","",IF(OR($E116="DNF",$F116="DNF",$G116="DNF"),"DNF",IF(OR($E116="NP",$F116="NP",$G116="NP"),"NP",IF(ISERROR(MEDIAN($E116:$G116)),"DNF",IF(COUNT($E116:$G116)&lt;3,MAX($E116:$G116),MEDIAN($E116:$G116))))))</f>
        <v/>
      </c>
      <c r="I116" s="759"/>
      <c r="J116" s="790"/>
      <c r="K116" s="791"/>
      <c r="L116" s="744"/>
      <c r="M116" s="784"/>
      <c r="N116" s="796"/>
      <c r="O116" s="80" t="s">
        <v>53</v>
      </c>
      <c r="P116" s="84"/>
      <c r="Q116" s="85"/>
      <c r="R116" s="177"/>
      <c r="S116" s="180" t="str">
        <f>IF($N115="","",IF(OR($P116="DNF",$Q116="DNF",$R116="DNF"),"DNF",IF(OR($P116="NP",$Q116="NP",$R116="NP"),"NP",IF(ISERROR(MEDIAN($P116:$R116)),"DNF",IF(COUNT($P116:$R116)&lt;3,MAX($P116:$R116),MEDIAN($P116:$R116))))))</f>
        <v/>
      </c>
      <c r="T116" s="759"/>
      <c r="U116" s="790"/>
      <c r="V116" s="791"/>
    </row>
    <row r="117" spans="1:22" ht="19.899999999999999" customHeight="1" x14ac:dyDescent="0.2">
      <c r="A117" s="744" t="str">
        <f>IF('Start - jaro'!M22="","","x")</f>
        <v/>
      </c>
      <c r="B117" s="787">
        <v>67</v>
      </c>
      <c r="C117" s="795" t="str">
        <f>IF('Start - jaro'!K22="","",'Start - jaro'!K22)</f>
        <v/>
      </c>
      <c r="D117" s="79" t="s">
        <v>52</v>
      </c>
      <c r="E117" s="82"/>
      <c r="F117" s="83"/>
      <c r="G117" s="173"/>
      <c r="H117" s="179" t="str">
        <f>IF($C117="","",IF(OR($E117="DNF",$F117="DNF",$G117="DNF"),"DNF",IF(OR($E117="NP",$F117="NP",$G117="NP"),"NP",IF(ISERROR(MEDIAN($E117:$G117)),"DNF",IF(COUNT($E117:$G117)&lt;3,MAX($E117:$G117),MEDIAN($E117:$G117))))))</f>
        <v/>
      </c>
      <c r="I117" s="758" t="str">
        <f>IF($A117="x","x",IF($C117="","",IF(OR(J117="NP",J117="DNF"),IF(J117="NP",MAX(Oblast2)+COUNTIF(($J$12:$J$154),MAX(Oblast2))+COUNTIF(($U$12:$U$154),MAX(Oblast2)),MAX(Oblast2)+COUNTIF(($J$12:$J$154),MAX(Oblast2))+COUNTIF(($U$12:$U$154),MAX(Oblast2))+COUNTIF(($J$12:$J$154),"NP")+COUNTIF(($U$12:$U$154),"NP")),J117)))</f>
        <v/>
      </c>
      <c r="J117" s="790" t="str">
        <f>IF($A117="x","x",IF($C117="","",IF(OR(K117="NP",K117="DNF"),K117,RANK(K117,Oblast,1))))</f>
        <v/>
      </c>
      <c r="K117" s="791" t="str">
        <f>IF($A117="x","x",IF($C117="","",IF(OR(AND(H117="NP",H118="NP"),AND(H117="DNF",H118="DNF")),H117,IF(AND(H117="NP",H118="DNF"),H117,IF(AND(H117="DNF",H118="NP"),H118,MIN(H117,H118))))))</f>
        <v/>
      </c>
      <c r="L117" s="744" t="str">
        <f>IF('Start - jaro'!Q7="","","x")</f>
        <v/>
      </c>
      <c r="M117" s="787">
        <v>77</v>
      </c>
      <c r="N117" s="795" t="str">
        <f>IF('Start - jaro'!O7="","",'Start - jaro'!O7)</f>
        <v/>
      </c>
      <c r="O117" s="79" t="s">
        <v>52</v>
      </c>
      <c r="P117" s="82"/>
      <c r="Q117" s="83"/>
      <c r="R117" s="173"/>
      <c r="S117" s="179" t="str">
        <f>IF($N117="","",IF(OR($P117="DNF",$Q117="DNF",$R117="DNF"),"DNF",IF(OR($P117="NP",$Q117="NP",$R117="NP"),"NP",IF(ISERROR(MEDIAN($P117:$R117)),"DNF",IF(COUNT($P117:$R117)&lt;3,MAX($P117:$R117),MEDIAN($P117:$R117))))))</f>
        <v/>
      </c>
      <c r="T117" s="758" t="str">
        <f>IF($L117="x","x",IF($N117="","",IF(OR(U117="NP",U117="DNF"),IF(U117="NP",MAX(Oblast2)+COUNTIF(($J$12:$J$154),MAX(Oblast2))+COUNTIF(($U$12:$U$154),MAX(Oblast2)),MAX(Oblast2)+COUNTIF(($J$12:$J$154),MAX(Oblast2))+COUNTIF(($U$12:$U$154),MAX(Oblast2))+COUNTIF(($J$12:$J$154),"NP")+COUNTIF(($U$12:$U$154),"NP")),U117)))</f>
        <v/>
      </c>
      <c r="U117" s="790" t="str">
        <f>IF($L117="x","x",IF($N117="","",IF(OR(V117="NP",V117="DNF"),V117,RANK(V117,Oblast,1))))</f>
        <v/>
      </c>
      <c r="V117" s="791" t="str">
        <f>IF($L117="x","x",IF($N117="","",IF(OR(AND(S117="NP",S118="NP"),AND(S117="DNF",S118="DNF")),S117,IF(AND(S117="NP",S118="DNF"),S117,IF(AND(S117="DNF",S118="NP"),S118,MIN(S117,S118))))))</f>
        <v/>
      </c>
    </row>
    <row r="118" spans="1:22" ht="19.899999999999999" customHeight="1" thickBot="1" x14ac:dyDescent="0.25">
      <c r="A118" s="744"/>
      <c r="B118" s="784"/>
      <c r="C118" s="796"/>
      <c r="D118" s="80" t="s">
        <v>53</v>
      </c>
      <c r="E118" s="84"/>
      <c r="F118" s="85"/>
      <c r="G118" s="177"/>
      <c r="H118" s="180" t="str">
        <f>IF($C117="","",IF(OR($E118="DNF",$F118="DNF",$G118="DNF"),"DNF",IF(OR($E118="NP",$F118="NP",$G118="NP"),"NP",IF(ISERROR(MEDIAN($E118:$G118)),"DNF",IF(COUNT($E118:$G118)&lt;3,MAX($E118:$G118),MEDIAN($E118:$G118))))))</f>
        <v/>
      </c>
      <c r="I118" s="759"/>
      <c r="J118" s="790"/>
      <c r="K118" s="791"/>
      <c r="L118" s="744"/>
      <c r="M118" s="784"/>
      <c r="N118" s="796"/>
      <c r="O118" s="80" t="s">
        <v>53</v>
      </c>
      <c r="P118" s="84"/>
      <c r="Q118" s="85"/>
      <c r="R118" s="177"/>
      <c r="S118" s="180" t="str">
        <f>IF($N117="","",IF(OR($P118="DNF",$Q118="DNF",$R118="DNF"),"DNF",IF(OR($P118="NP",$Q118="NP",$R118="NP"),"NP",IF(ISERROR(MEDIAN($P118:$R118)),"DNF",IF(COUNT($P118:$R118)&lt;3,MAX($P118:$R118),MEDIAN($P118:$R118))))))</f>
        <v/>
      </c>
      <c r="T118" s="759"/>
      <c r="U118" s="790"/>
      <c r="V118" s="791"/>
    </row>
    <row r="119" spans="1:22" ht="19.899999999999999" customHeight="1" x14ac:dyDescent="0.2">
      <c r="A119" s="744" t="str">
        <f>IF('Start - jaro'!M23="","","x")</f>
        <v/>
      </c>
      <c r="B119" s="787">
        <v>68</v>
      </c>
      <c r="C119" s="795" t="str">
        <f>IF('Start - jaro'!K23="","",'Start - jaro'!K23)</f>
        <v/>
      </c>
      <c r="D119" s="79" t="s">
        <v>52</v>
      </c>
      <c r="E119" s="82"/>
      <c r="F119" s="83"/>
      <c r="G119" s="173"/>
      <c r="H119" s="179" t="str">
        <f>IF($C119="","",IF(OR($E119="DNF",$F119="DNF",$G119="DNF"),"DNF",IF(OR($E119="NP",$F119="NP",$G119="NP"),"NP",IF(ISERROR(MEDIAN($E119:$G119)),"DNF",IF(COUNT($E119:$G119)&lt;3,MAX($E119:$G119),MEDIAN($E119:$G119))))))</f>
        <v/>
      </c>
      <c r="I119" s="758" t="str">
        <f>IF($A119="x","x",IF($C119="","",IF(OR(J119="NP",J119="DNF"),IF(J119="NP",MAX(Oblast2)+COUNTIF(($J$12:$J$154),MAX(Oblast2))+COUNTIF(($U$12:$U$154),MAX(Oblast2)),MAX(Oblast2)+COUNTIF(($J$12:$J$154),MAX(Oblast2))+COUNTIF(($U$12:$U$154),MAX(Oblast2))+COUNTIF(($J$12:$J$154),"NP")+COUNTIF(($U$12:$U$154),"NP")),J119)))</f>
        <v/>
      </c>
      <c r="J119" s="790" t="str">
        <f>IF($A119="x","x",IF($C119="","",IF(OR(K119="NP",K119="DNF"),K119,RANK(K119,Oblast,1))))</f>
        <v/>
      </c>
      <c r="K119" s="791" t="str">
        <f>IF($A119="x","x",IF($C119="","",IF(OR(AND(H119="NP",H120="NP"),AND(H119="DNF",H120="DNF")),H119,IF(AND(H119="NP",H120="DNF"),H119,IF(AND(H119="DNF",H120="NP"),H120,MIN(H119,H120))))))</f>
        <v/>
      </c>
      <c r="L119" s="744" t="str">
        <f>IF('Start - jaro'!Q8="","","x")</f>
        <v/>
      </c>
      <c r="M119" s="787">
        <v>78</v>
      </c>
      <c r="N119" s="795" t="str">
        <f>IF('Start - jaro'!O8="","",'Start - jaro'!O8)</f>
        <v/>
      </c>
      <c r="O119" s="79" t="s">
        <v>52</v>
      </c>
      <c r="P119" s="82"/>
      <c r="Q119" s="83"/>
      <c r="R119" s="173"/>
      <c r="S119" s="179" t="str">
        <f>IF($N119="","",IF(OR($P119="DNF",$Q119="DNF",$R119="DNF"),"DNF",IF(OR($P119="NP",$Q119="NP",$R119="NP"),"NP",IF(ISERROR(MEDIAN($P119:$R119)),"DNF",IF(COUNT($P119:$R119)&lt;3,MAX($P119:$R119),MEDIAN($P119:$R119))))))</f>
        <v/>
      </c>
      <c r="T119" s="758" t="str">
        <f>IF($L119="x","x",IF($N119="","",IF(OR(U119="NP",U119="DNF"),IF(U119="NP",MAX(Oblast2)+COUNTIF(($J$12:$J$154),MAX(Oblast2))+COUNTIF(($U$12:$U$154),MAX(Oblast2)),MAX(Oblast2)+COUNTIF(($J$12:$J$154),MAX(Oblast2))+COUNTIF(($U$12:$U$154),MAX(Oblast2))+COUNTIF(($J$12:$J$154),"NP")+COUNTIF(($U$12:$U$154),"NP")),U119)))</f>
        <v/>
      </c>
      <c r="U119" s="790" t="str">
        <f>IF($L119="x","x",IF($N119="","",IF(OR(V119="NP",V119="DNF"),V119,RANK(V119,Oblast,1))))</f>
        <v/>
      </c>
      <c r="V119" s="791" t="str">
        <f>IF($L119="x","x",IF($N119="","",IF(OR(AND(S119="NP",S120="NP"),AND(S119="DNF",S120="DNF")),S119,IF(AND(S119="NP",S120="DNF"),S119,IF(AND(S119="DNF",S120="NP"),S120,MIN(S119,S120))))))</f>
        <v/>
      </c>
    </row>
    <row r="120" spans="1:22" ht="19.899999999999999" customHeight="1" thickBot="1" x14ac:dyDescent="0.25">
      <c r="A120" s="744"/>
      <c r="B120" s="784"/>
      <c r="C120" s="796"/>
      <c r="D120" s="80" t="s">
        <v>53</v>
      </c>
      <c r="E120" s="84"/>
      <c r="F120" s="85"/>
      <c r="G120" s="177"/>
      <c r="H120" s="180" t="str">
        <f>IF($C119="","",IF(OR($E120="DNF",$F120="DNF",$G120="DNF"),"DNF",IF(OR($E120="NP",$F120="NP",$G120="NP"),"NP",IF(ISERROR(MEDIAN($E120:$G120)),"DNF",IF(COUNT($E120:$G120)&lt;3,MAX($E120:$G120),MEDIAN($E120:$G120))))))</f>
        <v/>
      </c>
      <c r="I120" s="759"/>
      <c r="J120" s="790"/>
      <c r="K120" s="791"/>
      <c r="L120" s="744"/>
      <c r="M120" s="784"/>
      <c r="N120" s="796"/>
      <c r="O120" s="80" t="s">
        <v>53</v>
      </c>
      <c r="P120" s="84"/>
      <c r="Q120" s="85"/>
      <c r="R120" s="177"/>
      <c r="S120" s="180" t="str">
        <f>IF($N119="","",IF(OR($P120="DNF",$Q120="DNF",$R120="DNF"),"DNF",IF(OR($P120="NP",$Q120="NP",$R120="NP"),"NP",IF(ISERROR(MEDIAN($P120:$R120)),"DNF",IF(COUNT($P120:$R120)&lt;3,MAX($P120:$R120),MEDIAN($P120:$R120))))))</f>
        <v/>
      </c>
      <c r="T120" s="759"/>
      <c r="U120" s="790"/>
      <c r="V120" s="791"/>
    </row>
    <row r="121" spans="1:22" ht="19.899999999999999" customHeight="1" x14ac:dyDescent="0.2">
      <c r="A121" s="744" t="str">
        <f>IF('Start - jaro'!M24="","","x")</f>
        <v/>
      </c>
      <c r="B121" s="787">
        <v>69</v>
      </c>
      <c r="C121" s="795" t="str">
        <f>IF('Start - jaro'!K24="","",'Start - jaro'!K24)</f>
        <v/>
      </c>
      <c r="D121" s="79" t="s">
        <v>52</v>
      </c>
      <c r="E121" s="82"/>
      <c r="F121" s="83"/>
      <c r="G121" s="173"/>
      <c r="H121" s="179" t="str">
        <f>IF($C121="","",IF(OR($E121="DNF",$F121="DNF",$G121="DNF"),"DNF",IF(OR($E121="NP",$F121="NP",$G121="NP"),"NP",IF(ISERROR(MEDIAN($E121:$G121)),"DNF",IF(COUNT($E121:$G121)&lt;3,MAX($E121:$G121),MEDIAN($E121:$G121))))))</f>
        <v/>
      </c>
      <c r="I121" s="758" t="str">
        <f>IF($A121="x","x",IF($C121="","",IF(OR(J121="NP",J121="DNF"),IF(J121="NP",MAX(Oblast2)+COUNTIF(($J$12:$J$154),MAX(Oblast2))+COUNTIF(($U$12:$U$154),MAX(Oblast2)),MAX(Oblast2)+COUNTIF(($J$12:$J$154),MAX(Oblast2))+COUNTIF(($U$12:$U$154),MAX(Oblast2))+COUNTIF(($J$12:$J$154),"NP")+COUNTIF(($U$12:$U$154),"NP")),J121)))</f>
        <v/>
      </c>
      <c r="J121" s="790" t="str">
        <f>IF($A121="x","x",IF($C121="","",IF(OR(K121="NP",K121="DNF"),K121,RANK(K121,Oblast,1))))</f>
        <v/>
      </c>
      <c r="K121" s="791" t="str">
        <f>IF($A121="x","x",IF($C121="","",IF(OR(AND(H121="NP",H122="NP"),AND(H121="DNF",H122="DNF")),H121,IF(AND(H121="NP",H122="DNF"),H121,IF(AND(H121="DNF",H122="NP"),H122,MIN(H121,H122))))))</f>
        <v/>
      </c>
      <c r="L121" s="744" t="str">
        <f>IF('Start - jaro'!Q9="","","x")</f>
        <v/>
      </c>
      <c r="M121" s="787">
        <v>79</v>
      </c>
      <c r="N121" s="795" t="str">
        <f>IF('Start - jaro'!O9="","",'Start - jaro'!O9)</f>
        <v/>
      </c>
      <c r="O121" s="79" t="s">
        <v>52</v>
      </c>
      <c r="P121" s="82"/>
      <c r="Q121" s="83"/>
      <c r="R121" s="173"/>
      <c r="S121" s="179" t="str">
        <f>IF($N121="","",IF(OR($P121="DNF",$Q121="DNF",$R121="DNF"),"DNF",IF(OR($P121="NP",$Q121="NP",$R121="NP"),"NP",IF(ISERROR(MEDIAN($P121:$R121)),"DNF",IF(COUNT($P121:$R121)&lt;3,MAX($P121:$R121),MEDIAN($P121:$R121))))))</f>
        <v/>
      </c>
      <c r="T121" s="758" t="str">
        <f>IF($L121="x","x",IF($N121="","",IF(OR(U121="NP",U121="DNF"),IF(U121="NP",MAX(Oblast2)+COUNTIF(($J$12:$J$154),MAX(Oblast2))+COUNTIF(($U$12:$U$154),MAX(Oblast2)),MAX(Oblast2)+COUNTIF(($J$12:$J$154),MAX(Oblast2))+COUNTIF(($U$12:$U$154),MAX(Oblast2))+COUNTIF(($J$12:$J$154),"NP")+COUNTIF(($U$12:$U$154),"NP")),U121)))</f>
        <v/>
      </c>
      <c r="U121" s="790" t="str">
        <f>IF($L121="x","x",IF($N121="","",IF(OR(V121="NP",V121="DNF"),V121,RANK(V121,Oblast,1))))</f>
        <v/>
      </c>
      <c r="V121" s="791" t="str">
        <f>IF($L121="x","x",IF($N121="","",IF(OR(AND(S121="NP",S122="NP"),AND(S121="DNF",S122="DNF")),S121,IF(AND(S121="NP",S122="DNF"),S121,IF(AND(S121="DNF",S122="NP"),S122,MIN(S121,S122))))))</f>
        <v/>
      </c>
    </row>
    <row r="122" spans="1:22" ht="19.899999999999999" customHeight="1" thickBot="1" x14ac:dyDescent="0.25">
      <c r="A122" s="744"/>
      <c r="B122" s="784"/>
      <c r="C122" s="796"/>
      <c r="D122" s="80" t="s">
        <v>53</v>
      </c>
      <c r="E122" s="84"/>
      <c r="F122" s="85"/>
      <c r="G122" s="177"/>
      <c r="H122" s="180" t="str">
        <f>IF($C121="","",IF(OR($E122="DNF",$F122="DNF",$G122="DNF"),"DNF",IF(OR($E122="NP",$F122="NP",$G122="NP"),"NP",IF(ISERROR(MEDIAN($E122:$G122)),"DNF",IF(COUNT($E122:$G122)&lt;3,MAX($E122:$G122),MEDIAN($E122:$G122))))))</f>
        <v/>
      </c>
      <c r="I122" s="759"/>
      <c r="J122" s="790"/>
      <c r="K122" s="791"/>
      <c r="L122" s="744"/>
      <c r="M122" s="784"/>
      <c r="N122" s="796"/>
      <c r="O122" s="80" t="s">
        <v>53</v>
      </c>
      <c r="P122" s="84"/>
      <c r="Q122" s="85"/>
      <c r="R122" s="177"/>
      <c r="S122" s="180" t="str">
        <f>IF($N121="","",IF(OR($P122="DNF",$Q122="DNF",$R122="DNF"),"DNF",IF(OR($P122="NP",$Q122="NP",$R122="NP"),"NP",IF(ISERROR(MEDIAN($P122:$R122)),"DNF",IF(COUNT($P122:$R122)&lt;3,MAX($P122:$R122),MEDIAN($P122:$R122))))))</f>
        <v/>
      </c>
      <c r="T122" s="759"/>
      <c r="U122" s="790"/>
      <c r="V122" s="791"/>
    </row>
    <row r="123" spans="1:22" ht="19.899999999999999" customHeight="1" x14ac:dyDescent="0.2">
      <c r="A123" s="744" t="str">
        <f>IF('Start - jaro'!M25="","","x")</f>
        <v/>
      </c>
      <c r="B123" s="783">
        <v>70</v>
      </c>
      <c r="C123" s="809" t="str">
        <f>IF('Start - jaro'!K25="","",'Start - jaro'!K25)</f>
        <v/>
      </c>
      <c r="D123" s="81" t="s">
        <v>52</v>
      </c>
      <c r="E123" s="86"/>
      <c r="F123" s="87"/>
      <c r="G123" s="178"/>
      <c r="H123" s="179" t="str">
        <f>IF($C123="","",IF(OR($E123="DNF",$F123="DNF",$G123="DNF"),"DNF",IF(OR($E123="NP",$F123="NP",$G123="NP"),"NP",IF(ISERROR(MEDIAN($E123:$G123)),"DNF",IF(COUNT($E123:$G123)&lt;3,MAX($E123:$G123),MEDIAN($E123:$G123))))))</f>
        <v/>
      </c>
      <c r="I123" s="758" t="str">
        <f>IF($A123="x","x",IF($C123="","",IF(OR(J123="NP",J123="DNF"),IF(J123="NP",MAX(Oblast2)+COUNTIF(($J$12:$J$154),MAX(Oblast2))+COUNTIF(($U$12:$U$154),MAX(Oblast2)),MAX(Oblast2)+COUNTIF(($J$12:$J$154),MAX(Oblast2))+COUNTIF(($U$12:$U$154),MAX(Oblast2))+COUNTIF(($J$12:$J$154),"NP")+COUNTIF(($U$12:$U$154),"NP")),J123)))</f>
        <v/>
      </c>
      <c r="J123" s="790" t="str">
        <f>IF($A123="x","x",IF($C123="","",IF(OR(K123="NP",K123="DNF"),K123,RANK(K123,Oblast,1))))</f>
        <v/>
      </c>
      <c r="K123" s="791" t="str">
        <f>IF($A123="x","x",IF($C123="","",IF(OR(AND(H123="NP",H124="NP"),AND(H123="DNF",H124="DNF")),H123,IF(AND(H123="NP",H124="DNF"),H123,IF(AND(H123="DNF",H124="NP"),H124,MIN(H123,H124))))))</f>
        <v/>
      </c>
      <c r="L123" s="744" t="str">
        <f>IF('Start - jaro'!Q10="","","x")</f>
        <v/>
      </c>
      <c r="M123" s="783">
        <v>80</v>
      </c>
      <c r="N123" s="809" t="str">
        <f>IF('Start - jaro'!O10="","",'Start - jaro'!O10)</f>
        <v/>
      </c>
      <c r="O123" s="81" t="s">
        <v>52</v>
      </c>
      <c r="P123" s="86"/>
      <c r="Q123" s="87"/>
      <c r="R123" s="178"/>
      <c r="S123" s="179" t="str">
        <f>IF($N123="","",IF(OR($P123="DNF",$Q123="DNF",$R123="DNF"),"DNF",IF(OR($P123="NP",$Q123="NP",$R123="NP"),"NP",IF(ISERROR(MEDIAN($P123:$R123)),"DNF",IF(COUNT($P123:$R123)&lt;3,MAX($P123:$R123),MEDIAN($P123:$R123))))))</f>
        <v/>
      </c>
      <c r="T123" s="758" t="str">
        <f>IF($L123="x","x",IF($N123="","",IF(OR(U123="NP",U123="DNF"),IF(U123="NP",MAX(Oblast2)+COUNTIF(($J$12:$J$154),MAX(Oblast2))+COUNTIF(($U$12:$U$154),MAX(Oblast2)),MAX(Oblast2)+COUNTIF(($J$12:$J$154),MAX(Oblast2))+COUNTIF(($U$12:$U$154),MAX(Oblast2))+COUNTIF(($J$12:$J$154),"NP")+COUNTIF(($U$12:$U$154),"NP")),U123)))</f>
        <v/>
      </c>
      <c r="U123" s="790" t="str">
        <f>IF($L123="x","x",IF($N123="","",IF(OR(V123="NP",V123="DNF"),V123,RANK(V123,Oblast,1))))</f>
        <v/>
      </c>
      <c r="V123" s="791" t="str">
        <f>IF($L123="x","x",IF($N123="","",IF(OR(AND(S123="NP",S124="NP"),AND(S123="DNF",S124="DNF")),S123,IF(AND(S123="NP",S124="DNF"),S123,IF(AND(S123="DNF",S124="NP"),S124,MIN(S123,S124))))))</f>
        <v/>
      </c>
    </row>
    <row r="124" spans="1:22" ht="19.899999999999999" customHeight="1" thickBot="1" x14ac:dyDescent="0.25">
      <c r="A124" s="744"/>
      <c r="B124" s="784"/>
      <c r="C124" s="796"/>
      <c r="D124" s="80" t="s">
        <v>53</v>
      </c>
      <c r="E124" s="84"/>
      <c r="F124" s="85"/>
      <c r="G124" s="177"/>
      <c r="H124" s="180" t="str">
        <f>IF($C123="","",IF(OR($E124="DNF",$F124="DNF",$G124="DNF"),"DNF",IF(OR($E124="NP",$F124="NP",$G124="NP"),"NP",IF(ISERROR(MEDIAN($E124:$G124)),"DNF",IF(COUNT($E124:$G124)&lt;3,MAX($E124:$G124),MEDIAN($E124:$G124))))))</f>
        <v/>
      </c>
      <c r="I124" s="759"/>
      <c r="J124" s="792"/>
      <c r="K124" s="793"/>
      <c r="L124" s="794"/>
      <c r="M124" s="784"/>
      <c r="N124" s="796"/>
      <c r="O124" s="80" t="s">
        <v>53</v>
      </c>
      <c r="P124" s="84"/>
      <c r="Q124" s="85"/>
      <c r="R124" s="177"/>
      <c r="S124" s="180" t="str">
        <f>IF($N123="","",IF(OR($P124="DNF",$Q124="DNF",$R124="DNF"),"DNF",IF(OR($P124="NP",$Q124="NP",$R124="NP"),"NP",IF(ISERROR(MEDIAN($P124:$R124)),"DNF",IF(COUNT($P124:$R124)&lt;3,MAX($P124:$R124),MEDIAN($P124:$R124))))))</f>
        <v/>
      </c>
      <c r="T124" s="759"/>
      <c r="U124" s="790"/>
      <c r="V124" s="791"/>
    </row>
    <row r="125" spans="1:22" ht="15" customHeight="1" x14ac:dyDescent="0.2">
      <c r="B125" s="819" t="s">
        <v>107</v>
      </c>
      <c r="C125" s="820"/>
      <c r="D125" s="820"/>
      <c r="E125" s="820"/>
      <c r="F125" s="820"/>
      <c r="G125" s="820"/>
      <c r="H125" s="820"/>
      <c r="I125" s="820"/>
      <c r="J125" s="155"/>
      <c r="K125" s="155"/>
      <c r="L125" s="155"/>
      <c r="M125" s="155"/>
      <c r="N125" s="749"/>
      <c r="O125" s="749"/>
      <c r="P125" s="749"/>
      <c r="Q125" s="749"/>
      <c r="R125" s="749"/>
      <c r="S125" s="749"/>
      <c r="T125" s="750"/>
    </row>
    <row r="126" spans="1:22" ht="15" customHeight="1" x14ac:dyDescent="0.2">
      <c r="B126" s="821"/>
      <c r="C126" s="822"/>
      <c r="D126" s="822"/>
      <c r="E126" s="822"/>
      <c r="F126" s="822"/>
      <c r="G126" s="822"/>
      <c r="H126" s="822"/>
      <c r="I126" s="822"/>
      <c r="J126" s="156"/>
      <c r="K126" s="156"/>
      <c r="L126" s="156"/>
      <c r="M126" s="156"/>
      <c r="N126" s="751"/>
      <c r="O126" s="751"/>
      <c r="P126" s="751"/>
      <c r="Q126" s="751"/>
      <c r="R126" s="751"/>
      <c r="S126" s="751"/>
      <c r="T126" s="752"/>
    </row>
    <row r="127" spans="1:22" ht="15" customHeight="1" x14ac:dyDescent="0.2">
      <c r="B127" s="821"/>
      <c r="C127" s="822"/>
      <c r="D127" s="822"/>
      <c r="E127" s="822"/>
      <c r="F127" s="822"/>
      <c r="G127" s="822"/>
      <c r="H127" s="822"/>
      <c r="I127" s="822"/>
      <c r="J127" s="156"/>
      <c r="K127" s="156"/>
      <c r="L127" s="156"/>
      <c r="M127" s="156"/>
      <c r="N127" s="751"/>
      <c r="O127" s="751"/>
      <c r="P127" s="751"/>
      <c r="Q127" s="751"/>
      <c r="R127" s="751"/>
      <c r="S127" s="751"/>
      <c r="T127" s="752"/>
    </row>
    <row r="128" spans="1:22" ht="19.899999999999999" customHeight="1" thickBot="1" x14ac:dyDescent="0.25">
      <c r="B128" s="823" t="s">
        <v>106</v>
      </c>
      <c r="C128" s="824"/>
      <c r="D128" s="824"/>
      <c r="E128" s="824"/>
      <c r="F128" s="824"/>
      <c r="G128" s="824"/>
      <c r="H128" s="824"/>
      <c r="I128" s="824"/>
      <c r="J128" s="154"/>
      <c r="K128" s="154"/>
      <c r="L128" s="154"/>
      <c r="M128" s="154"/>
      <c r="N128" s="817"/>
      <c r="O128" s="817"/>
      <c r="P128" s="817"/>
      <c r="Q128" s="817"/>
      <c r="R128" s="817"/>
      <c r="S128" s="817"/>
      <c r="T128" s="818"/>
    </row>
    <row r="129" spans="1:22" ht="15" customHeight="1" x14ac:dyDescent="0.2">
      <c r="B129" s="797" t="s">
        <v>56</v>
      </c>
      <c r="C129" s="798"/>
      <c r="D129" s="799"/>
      <c r="E129" s="803" t="s">
        <v>33</v>
      </c>
      <c r="F129" s="804"/>
      <c r="G129" s="804"/>
      <c r="H129" s="804"/>
      <c r="I129" s="805"/>
      <c r="J129" s="100"/>
      <c r="K129" s="101"/>
      <c r="L129" s="102"/>
      <c r="M129" s="797" t="s">
        <v>56</v>
      </c>
      <c r="N129" s="798"/>
      <c r="O129" s="799"/>
      <c r="P129" s="803" t="s">
        <v>33</v>
      </c>
      <c r="Q129" s="804"/>
      <c r="R129" s="804"/>
      <c r="S129" s="804"/>
      <c r="T129" s="805"/>
    </row>
    <row r="130" spans="1:22" ht="15" customHeight="1" x14ac:dyDescent="0.2">
      <c r="B130" s="797"/>
      <c r="C130" s="798"/>
      <c r="D130" s="799"/>
      <c r="E130" s="803"/>
      <c r="F130" s="804"/>
      <c r="G130" s="804"/>
      <c r="H130" s="804"/>
      <c r="I130" s="805"/>
      <c r="J130" s="97"/>
      <c r="K130" s="98"/>
      <c r="L130" s="103"/>
      <c r="M130" s="797"/>
      <c r="N130" s="798"/>
      <c r="O130" s="799"/>
      <c r="P130" s="803"/>
      <c r="Q130" s="804"/>
      <c r="R130" s="804"/>
      <c r="S130" s="804"/>
      <c r="T130" s="805"/>
    </row>
    <row r="131" spans="1:22" ht="15" customHeight="1" thickBot="1" x14ac:dyDescent="0.25">
      <c r="B131" s="800"/>
      <c r="C131" s="801"/>
      <c r="D131" s="802"/>
      <c r="E131" s="806"/>
      <c r="F131" s="807"/>
      <c r="G131" s="807"/>
      <c r="H131" s="807"/>
      <c r="I131" s="808"/>
      <c r="J131" s="97"/>
      <c r="K131" s="98"/>
      <c r="L131" s="103"/>
      <c r="M131" s="800"/>
      <c r="N131" s="801"/>
      <c r="O131" s="802"/>
      <c r="P131" s="806"/>
      <c r="Q131" s="807"/>
      <c r="R131" s="807"/>
      <c r="S131" s="807"/>
      <c r="T131" s="808"/>
    </row>
    <row r="132" spans="1:22" ht="15" customHeight="1" x14ac:dyDescent="0.2">
      <c r="B132" s="777" t="str">
        <f>"KATEGORIE: "&amp;'Start - podzim'!$N$2</f>
        <v>KATEGORIE: STARŠÍ</v>
      </c>
      <c r="C132" s="778"/>
      <c r="D132" s="779"/>
      <c r="E132" s="812" t="s">
        <v>45</v>
      </c>
      <c r="F132" s="816" t="s">
        <v>46</v>
      </c>
      <c r="G132" s="816" t="s">
        <v>47</v>
      </c>
      <c r="H132" s="813" t="s">
        <v>48</v>
      </c>
      <c r="I132" s="814" t="s">
        <v>44</v>
      </c>
      <c r="J132" s="104"/>
      <c r="K132" s="105"/>
      <c r="L132" s="106"/>
      <c r="M132" s="777" t="str">
        <f>"KATEGORIE: "&amp;'Start - podzim'!$N$2</f>
        <v>KATEGORIE: STARŠÍ</v>
      </c>
      <c r="N132" s="778"/>
      <c r="O132" s="779"/>
      <c r="P132" s="812" t="s">
        <v>45</v>
      </c>
      <c r="Q132" s="816" t="s">
        <v>46</v>
      </c>
      <c r="R132" s="816" t="s">
        <v>47</v>
      </c>
      <c r="S132" s="813" t="s">
        <v>48</v>
      </c>
      <c r="T132" s="814" t="s">
        <v>44</v>
      </c>
    </row>
    <row r="133" spans="1:22" ht="15" customHeight="1" x14ac:dyDescent="0.2">
      <c r="B133" s="780"/>
      <c r="C133" s="781"/>
      <c r="D133" s="782"/>
      <c r="E133" s="725"/>
      <c r="F133" s="721"/>
      <c r="G133" s="721"/>
      <c r="H133" s="727"/>
      <c r="I133" s="814"/>
      <c r="J133" s="104"/>
      <c r="K133" s="105"/>
      <c r="L133" s="106"/>
      <c r="M133" s="780"/>
      <c r="N133" s="781"/>
      <c r="O133" s="782"/>
      <c r="P133" s="725"/>
      <c r="Q133" s="721"/>
      <c r="R133" s="721"/>
      <c r="S133" s="727"/>
      <c r="T133" s="814"/>
    </row>
    <row r="134" spans="1:22" ht="16.899999999999999" customHeight="1" x14ac:dyDescent="0.2">
      <c r="B134" s="760" t="s">
        <v>49</v>
      </c>
      <c r="C134" s="762" t="s">
        <v>50</v>
      </c>
      <c r="D134" s="719" t="s">
        <v>51</v>
      </c>
      <c r="E134" s="725"/>
      <c r="F134" s="721"/>
      <c r="G134" s="721"/>
      <c r="H134" s="727"/>
      <c r="I134" s="814"/>
      <c r="J134" s="104"/>
      <c r="K134" s="105"/>
      <c r="L134" s="106"/>
      <c r="M134" s="760" t="s">
        <v>49</v>
      </c>
      <c r="N134" s="762" t="s">
        <v>50</v>
      </c>
      <c r="O134" s="719" t="s">
        <v>51</v>
      </c>
      <c r="P134" s="725"/>
      <c r="Q134" s="721"/>
      <c r="R134" s="721"/>
      <c r="S134" s="727"/>
      <c r="T134" s="814"/>
    </row>
    <row r="135" spans="1:22" ht="16.899999999999999" customHeight="1" thickBot="1" x14ac:dyDescent="0.25">
      <c r="B135" s="761"/>
      <c r="C135" s="763"/>
      <c r="D135" s="720"/>
      <c r="E135" s="726"/>
      <c r="F135" s="722"/>
      <c r="G135" s="722"/>
      <c r="H135" s="728"/>
      <c r="I135" s="815"/>
      <c r="J135" s="104"/>
      <c r="K135" s="105"/>
      <c r="L135" s="106"/>
      <c r="M135" s="761"/>
      <c r="N135" s="763"/>
      <c r="O135" s="720"/>
      <c r="P135" s="726"/>
      <c r="Q135" s="722"/>
      <c r="R135" s="722"/>
      <c r="S135" s="728"/>
      <c r="T135" s="815"/>
    </row>
    <row r="136" spans="1:22" ht="19.899999999999999" customHeight="1" x14ac:dyDescent="0.2">
      <c r="A136" s="744" t="str">
        <f>IF('Start - jaro'!Q11="","","x")</f>
        <v/>
      </c>
      <c r="B136" s="787">
        <v>81</v>
      </c>
      <c r="C136" s="810" t="str">
        <f>IF('Start - jaro'!O11="","",'Start - jaro'!O11)</f>
        <v/>
      </c>
      <c r="D136" s="79" t="s">
        <v>52</v>
      </c>
      <c r="E136" s="82"/>
      <c r="F136" s="83"/>
      <c r="G136" s="173"/>
      <c r="H136" s="179" t="str">
        <f>IF($C136="","",IF(OR($E136="DNF",$F136="DNF",$G136="DNF"),"DNF",IF(OR($E136="NP",$F136="NP",$G136="NP"),"NP",IF(ISERROR(MEDIAN($E136:$G136)),"DNF",IF(COUNT($E136:$G136)&lt;3,MAX($E136:$G136),MEDIAN($E136:$G136))))))</f>
        <v/>
      </c>
      <c r="I136" s="758" t="str">
        <f>IF($A136="x","x",IF($C136="","",IF(OR(J136="NP",J136="DNF"),IF(J136="NP",MAX(Oblast2)+COUNTIF(($J$12:$J$154),MAX(Oblast2))+COUNTIF(($U$12:$U$154),MAX(Oblast2)),MAX(Oblast2)+COUNTIF(($J$12:$J$154),MAX(Oblast2))+COUNTIF(($U$12:$U$154),MAX(Oblast2))+COUNTIF(($J$12:$J$154),"NP")+COUNTIF(($U$12:$U$154),"NP")),J136)))</f>
        <v/>
      </c>
      <c r="J136" s="790" t="str">
        <f>IF($A136="x","x",IF($C136="","",IF(OR(K136="NP",K136="DNF"),K136,RANK(K136,Oblast,1))))</f>
        <v/>
      </c>
      <c r="K136" s="791" t="str">
        <f>IF($A136="x","x",IF($C136="","",IF(OR(AND(H136="NP",H137="NP"),AND(H136="DNF",H137="DNF")),H136,IF(AND(H136="NP",H137="DNF"),H136,IF(AND(H136="DNF",H137="NP"),H137,MIN(H136,H137))))))</f>
        <v/>
      </c>
      <c r="L136" s="744" t="str">
        <f>IF('Start - jaro'!Q21="","","x")</f>
        <v/>
      </c>
      <c r="M136" s="787">
        <v>91</v>
      </c>
      <c r="N136" s="810" t="str">
        <f>IF('Start - jaro'!O21="","",'Start - jaro'!O21)</f>
        <v/>
      </c>
      <c r="O136" s="79" t="s">
        <v>52</v>
      </c>
      <c r="P136" s="82"/>
      <c r="Q136" s="83"/>
      <c r="R136" s="173"/>
      <c r="S136" s="179" t="str">
        <f>IF($N136="","",IF(OR($P136="DNF",$Q136="DNF",$R136="DNF"),"DNF",IF(OR($P136="NP",$Q136="NP",$R136="NP"),"NP",IF(ISERROR(MEDIAN($P136:$R136)),"DNF",IF(COUNT($P136:$R136)&lt;3,MAX($P136:$R136),MEDIAN($P136:$R136))))))</f>
        <v/>
      </c>
      <c r="T136" s="758" t="str">
        <f>IF($L136="x","x",IF($N136="","",IF(OR(U136="NP",U136="DNF"),IF(U136="NP",MAX(Oblast2)+COUNTIF(($J$12:$J$154),MAX(Oblast2))+COUNTIF(($U$12:$U$154),MAX(Oblast2)),MAX(Oblast2)+COUNTIF(($J$12:$J$154),MAX(Oblast2))+COUNTIF(($U$12:$U$154),MAX(Oblast2))+COUNTIF(($J$12:$J$154),"NP")+COUNTIF(($U$12:$U$154),"NP")),U136)))</f>
        <v/>
      </c>
      <c r="U136" s="790" t="str">
        <f>IF($L136="x","x",IF($N136="","",IF(OR(V136="NP",V136="DNF"),V136,RANK(V136,Oblast,1))))</f>
        <v/>
      </c>
      <c r="V136" s="791" t="str">
        <f>IF($L136="x","x",IF($N136="","",IF(OR(AND(S136="NP",S137="NP"),AND(S136="DNF",S137="DNF")),S136,IF(AND(S136="NP",S137="DNF"),S136,IF(AND(S136="DNF",S137="NP"),S137,MIN(S136,S137))))))</f>
        <v/>
      </c>
    </row>
    <row r="137" spans="1:22" ht="19.899999999999999" customHeight="1" thickBot="1" x14ac:dyDescent="0.25">
      <c r="A137" s="744"/>
      <c r="B137" s="784"/>
      <c r="C137" s="811"/>
      <c r="D137" s="80" t="s">
        <v>53</v>
      </c>
      <c r="E137" s="84"/>
      <c r="F137" s="85"/>
      <c r="G137" s="177"/>
      <c r="H137" s="180" t="str">
        <f>IF($C136="","",IF(OR($E137="DNF",$F137="DNF",$G137="DNF"),"DNF",IF(OR($E137="NP",$F137="NP",$G137="NP"),"NP",IF(ISERROR(MEDIAN($E137:$G137)),"DNF",IF(COUNT($E137:$G137)&lt;3,MAX($E137:$G137),MEDIAN($E137:$G137))))))</f>
        <v/>
      </c>
      <c r="I137" s="759"/>
      <c r="J137" s="790"/>
      <c r="K137" s="791"/>
      <c r="L137" s="744"/>
      <c r="M137" s="784"/>
      <c r="N137" s="811"/>
      <c r="O137" s="80" t="s">
        <v>53</v>
      </c>
      <c r="P137" s="84"/>
      <c r="Q137" s="85"/>
      <c r="R137" s="177"/>
      <c r="S137" s="180" t="str">
        <f>IF($N136="","",IF(OR($P137="DNF",$Q137="DNF",$R137="DNF"),"DNF",IF(OR($P137="NP",$Q137="NP",$R137="NP"),"NP",IF(ISERROR(MEDIAN($P137:$R137)),"DNF",IF(COUNT($P137:$R137)&lt;3,MAX($P137:$R137),MEDIAN($P137:$R137))))))</f>
        <v/>
      </c>
      <c r="T137" s="759"/>
      <c r="U137" s="790"/>
      <c r="V137" s="791"/>
    </row>
    <row r="138" spans="1:22" ht="19.899999999999999" customHeight="1" x14ac:dyDescent="0.2">
      <c r="A138" s="744" t="str">
        <f>IF('Start - jaro'!Q12="","","x")</f>
        <v/>
      </c>
      <c r="B138" s="787">
        <v>82</v>
      </c>
      <c r="C138" s="795" t="str">
        <f>IF('Start - jaro'!O12="","",'Start - jaro'!O12)</f>
        <v/>
      </c>
      <c r="D138" s="79" t="s">
        <v>52</v>
      </c>
      <c r="E138" s="82"/>
      <c r="F138" s="83"/>
      <c r="G138" s="173"/>
      <c r="H138" s="179" t="str">
        <f>IF($C138="","",IF(OR($E138="DNF",$F138="DNF",$G138="DNF"),"DNF",IF(OR($E138="NP",$F138="NP",$G138="NP"),"NP",IF(ISERROR(MEDIAN($E138:$G138)),"DNF",IF(COUNT($E138:$G138)&lt;3,MAX($E138:$G138),MEDIAN($E138:$G138))))))</f>
        <v/>
      </c>
      <c r="I138" s="758" t="str">
        <f>IF($A138="x","x",IF($C138="","",IF(OR(J138="NP",J138="DNF"),IF(J138="NP",MAX(Oblast2)+COUNTIF(($J$12:$J$154),MAX(Oblast2))+COUNTIF(($U$12:$U$154),MAX(Oblast2)),MAX(Oblast2)+COUNTIF(($J$12:$J$154),MAX(Oblast2))+COUNTIF(($U$12:$U$154),MAX(Oblast2))+COUNTIF(($J$12:$J$154),"NP")+COUNTIF(($U$12:$U$154),"NP")),J138)))</f>
        <v/>
      </c>
      <c r="J138" s="790" t="str">
        <f>IF($A138="x","x",IF($C138="","",IF(OR(K138="NP",K138="DNF"),K138,RANK(K138,Oblast,1))))</f>
        <v/>
      </c>
      <c r="K138" s="791" t="str">
        <f>IF($A138="x","x",IF($C138="","",IF(OR(AND(H138="NP",H139="NP"),AND(H138="DNF",H139="DNF")),H138,IF(AND(H138="NP",H139="DNF"),H138,IF(AND(H138="DNF",H139="NP"),H139,MIN(H138,H139))))))</f>
        <v/>
      </c>
      <c r="L138" s="744" t="str">
        <f>IF('Start - jaro'!Q22="","","x")</f>
        <v/>
      </c>
      <c r="M138" s="787">
        <v>92</v>
      </c>
      <c r="N138" s="795" t="str">
        <f>IF('Start - jaro'!O22="","",'Start - jaro'!O22)</f>
        <v/>
      </c>
      <c r="O138" s="79" t="s">
        <v>52</v>
      </c>
      <c r="P138" s="82"/>
      <c r="Q138" s="83"/>
      <c r="R138" s="173"/>
      <c r="S138" s="179" t="str">
        <f>IF($N138="","",IF(OR($P138="DNF",$Q138="DNF",$R138="DNF"),"DNF",IF(OR($P138="NP",$Q138="NP",$R138="NP"),"NP",IF(ISERROR(MEDIAN($P138:$R138)),"DNF",IF(COUNT($P138:$R138)&lt;3,MAX($P138:$R138),MEDIAN($P138:$R138))))))</f>
        <v/>
      </c>
      <c r="T138" s="758" t="str">
        <f>IF($L138="x","x",IF($N138="","",IF(OR(U138="NP",U138="DNF"),IF(U138="NP",MAX(Oblast2)+COUNTIF(($J$12:$J$154),MAX(Oblast2))+COUNTIF(($U$12:$U$154),MAX(Oblast2)),MAX(Oblast2)+COUNTIF(($J$12:$J$154),MAX(Oblast2))+COUNTIF(($U$12:$U$154),MAX(Oblast2))+COUNTIF(($J$12:$J$154),"NP")+COUNTIF(($U$12:$U$154),"NP")),U138)))</f>
        <v/>
      </c>
      <c r="U138" s="790" t="str">
        <f>IF($L138="x","x",IF($N138="","",IF(OR(V138="NP",V138="DNF"),V138,RANK(V138,Oblast,1))))</f>
        <v/>
      </c>
      <c r="V138" s="791" t="str">
        <f>IF($L138="x","x",IF($N138="","",IF(OR(AND(S138="NP",S139="NP"),AND(S138="DNF",S139="DNF")),S138,IF(AND(S138="NP",S139="DNF"),S138,IF(AND(S138="DNF",S139="NP"),S139,MIN(S138,S139))))))</f>
        <v/>
      </c>
    </row>
    <row r="139" spans="1:22" ht="19.899999999999999" customHeight="1" thickBot="1" x14ac:dyDescent="0.25">
      <c r="A139" s="744"/>
      <c r="B139" s="784"/>
      <c r="C139" s="796"/>
      <c r="D139" s="80" t="s">
        <v>53</v>
      </c>
      <c r="E139" s="84"/>
      <c r="F139" s="85"/>
      <c r="G139" s="177"/>
      <c r="H139" s="180" t="str">
        <f>IF($C138="","",IF(OR($E139="DNF",$F139="DNF",$G139="DNF"),"DNF",IF(OR($E139="NP",$F139="NP",$G139="NP"),"NP",IF(ISERROR(MEDIAN($E139:$G139)),"DNF",IF(COUNT($E139:$G139)&lt;3,MAX($E139:$G139),MEDIAN($E139:$G139))))))</f>
        <v/>
      </c>
      <c r="I139" s="759"/>
      <c r="J139" s="790"/>
      <c r="K139" s="791"/>
      <c r="L139" s="744"/>
      <c r="M139" s="784"/>
      <c r="N139" s="796"/>
      <c r="O139" s="80" t="s">
        <v>53</v>
      </c>
      <c r="P139" s="84"/>
      <c r="Q139" s="85"/>
      <c r="R139" s="177"/>
      <c r="S139" s="180" t="str">
        <f>IF($N138="","",IF(OR($P139="DNF",$Q139="DNF",$R139="DNF"),"DNF",IF(OR($P139="NP",$Q139="NP",$R139="NP"),"NP",IF(ISERROR(MEDIAN($P139:$R139)),"DNF",IF(COUNT($P139:$R139)&lt;3,MAX($P139:$R139),MEDIAN($P139:$R139))))))</f>
        <v/>
      </c>
      <c r="T139" s="759"/>
      <c r="U139" s="790"/>
      <c r="V139" s="791"/>
    </row>
    <row r="140" spans="1:22" ht="19.899999999999999" customHeight="1" x14ac:dyDescent="0.2">
      <c r="A140" s="744" t="str">
        <f>IF('Start - jaro'!Q13="","","x")</f>
        <v/>
      </c>
      <c r="B140" s="787">
        <v>83</v>
      </c>
      <c r="C140" s="795" t="str">
        <f>IF('Start - jaro'!O13="","",'Start - jaro'!O13)</f>
        <v/>
      </c>
      <c r="D140" s="79" t="s">
        <v>52</v>
      </c>
      <c r="E140" s="82"/>
      <c r="F140" s="83"/>
      <c r="G140" s="173"/>
      <c r="H140" s="179" t="str">
        <f>IF($C140="","",IF(OR($E140="DNF",$F140="DNF",$G140="DNF"),"DNF",IF(OR($E140="NP",$F140="NP",$G140="NP"),"NP",IF(ISERROR(MEDIAN($E140:$G140)),"DNF",IF(COUNT($E140:$G140)&lt;3,MAX($E140:$G140),MEDIAN($E140:$G140))))))</f>
        <v/>
      </c>
      <c r="I140" s="758" t="str">
        <f>IF($A140="x","x",IF($C140="","",IF(OR(J140="NP",J140="DNF"),IF(J140="NP",MAX(Oblast2)+COUNTIF(($J$12:$J$154),MAX(Oblast2))+COUNTIF(($U$12:$U$154),MAX(Oblast2)),MAX(Oblast2)+COUNTIF(($J$12:$J$154),MAX(Oblast2))+COUNTIF(($U$12:$U$154),MAX(Oblast2))+COUNTIF(($J$12:$J$154),"NP")+COUNTIF(($U$12:$U$154),"NP")),J140)))</f>
        <v/>
      </c>
      <c r="J140" s="790" t="str">
        <f>IF($A140="x","x",IF($C140="","",IF(OR(K140="NP",K140="DNF"),K140,RANK(K140,Oblast,1))))</f>
        <v/>
      </c>
      <c r="K140" s="791" t="str">
        <f>IF($A140="x","x",IF($C140="","",IF(OR(AND(H140="NP",H141="NP"),AND(H140="DNF",H141="DNF")),H140,IF(AND(H140="NP",H141="DNF"),H140,IF(AND(H140="DNF",H141="NP"),H141,MIN(H140,H141))))))</f>
        <v/>
      </c>
      <c r="L140" s="744" t="str">
        <f>IF('Start - jaro'!Q23="","","x")</f>
        <v/>
      </c>
      <c r="M140" s="787">
        <v>93</v>
      </c>
      <c r="N140" s="795" t="str">
        <f>IF('Start - jaro'!O23="","",'Start - jaro'!O23)</f>
        <v/>
      </c>
      <c r="O140" s="79" t="s">
        <v>52</v>
      </c>
      <c r="P140" s="82"/>
      <c r="Q140" s="83"/>
      <c r="R140" s="173"/>
      <c r="S140" s="179" t="str">
        <f>IF($N140="","",IF(OR($P140="DNF",$Q140="DNF",$R140="DNF"),"DNF",IF(OR($P140="NP",$Q140="NP",$R140="NP"),"NP",IF(ISERROR(MEDIAN($P140:$R140)),"DNF",IF(COUNT($P140:$R140)&lt;3,MAX($P140:$R140),MEDIAN($P140:$R140))))))</f>
        <v/>
      </c>
      <c r="T140" s="758" t="str">
        <f>IF($L140="x","x",IF($N140="","",IF(OR(U140="NP",U140="DNF"),IF(U140="NP",MAX(Oblast2)+COUNTIF(($J$12:$J$154),MAX(Oblast2))+COUNTIF(($U$12:$U$154),MAX(Oblast2)),MAX(Oblast2)+COUNTIF(($J$12:$J$154),MAX(Oblast2))+COUNTIF(($U$12:$U$154),MAX(Oblast2))+COUNTIF(($J$12:$J$154),"NP")+COUNTIF(($U$12:$U$154),"NP")),U140)))</f>
        <v/>
      </c>
      <c r="U140" s="790" t="str">
        <f>IF($L140="x","x",IF($N140="","",IF(OR(V140="NP",V140="DNF"),V140,RANK(V140,Oblast,1))))</f>
        <v/>
      </c>
      <c r="V140" s="791" t="str">
        <f>IF($L140="x","x",IF($N140="","",IF(OR(AND(S140="NP",S141="NP"),AND(S140="DNF",S141="DNF")),S140,IF(AND(S140="NP",S141="DNF"),S140,IF(AND(S140="DNF",S141="NP"),S141,MIN(S140,S141))))))</f>
        <v/>
      </c>
    </row>
    <row r="141" spans="1:22" ht="19.899999999999999" customHeight="1" thickBot="1" x14ac:dyDescent="0.25">
      <c r="A141" s="744"/>
      <c r="B141" s="784"/>
      <c r="C141" s="796"/>
      <c r="D141" s="80" t="s">
        <v>53</v>
      </c>
      <c r="E141" s="84"/>
      <c r="F141" s="85"/>
      <c r="G141" s="177"/>
      <c r="H141" s="180" t="str">
        <f>IF($C140="","",IF(OR($E141="DNF",$F141="DNF",$G141="DNF"),"DNF",IF(OR($E141="NP",$F141="NP",$G141="NP"),"NP",IF(ISERROR(MEDIAN($E141:$G141)),"DNF",IF(COUNT($E141:$G141)&lt;3,MAX($E141:$G141),MEDIAN($E141:$G141))))))</f>
        <v/>
      </c>
      <c r="I141" s="759"/>
      <c r="J141" s="790"/>
      <c r="K141" s="791"/>
      <c r="L141" s="744"/>
      <c r="M141" s="784"/>
      <c r="N141" s="796"/>
      <c r="O141" s="80" t="s">
        <v>53</v>
      </c>
      <c r="P141" s="84"/>
      <c r="Q141" s="85"/>
      <c r="R141" s="177"/>
      <c r="S141" s="180" t="str">
        <f>IF($N140="","",IF(OR($P141="DNF",$Q141="DNF",$R141="DNF"),"DNF",IF(OR($P141="NP",$Q141="NP",$R141="NP"),"NP",IF(ISERROR(MEDIAN($P141:$R141)),"DNF",IF(COUNT($P141:$R141)&lt;3,MAX($P141:$R141),MEDIAN($P141:$R141))))))</f>
        <v/>
      </c>
      <c r="T141" s="759"/>
      <c r="U141" s="790"/>
      <c r="V141" s="791"/>
    </row>
    <row r="142" spans="1:22" ht="19.899999999999999" customHeight="1" x14ac:dyDescent="0.2">
      <c r="A142" s="744" t="str">
        <f>IF('Start - jaro'!Q14="","","x")</f>
        <v/>
      </c>
      <c r="B142" s="787">
        <v>84</v>
      </c>
      <c r="C142" s="795" t="str">
        <f>IF('Start - jaro'!O14="","",'Start - jaro'!O14)</f>
        <v/>
      </c>
      <c r="D142" s="79" t="s">
        <v>52</v>
      </c>
      <c r="E142" s="82"/>
      <c r="F142" s="83"/>
      <c r="G142" s="173"/>
      <c r="H142" s="179" t="str">
        <f>IF($C142="","",IF(OR($E142="DNF",$F142="DNF",$G142="DNF"),"DNF",IF(OR($E142="NP",$F142="NP",$G142="NP"),"NP",IF(ISERROR(MEDIAN($E142:$G142)),"DNF",IF(COUNT($E142:$G142)&lt;3,MAX($E142:$G142),MEDIAN($E142:$G142))))))</f>
        <v/>
      </c>
      <c r="I142" s="758" t="str">
        <f>IF($A142="x","x",IF($C142="","",IF(OR(J142="NP",J142="DNF"),IF(J142="NP",MAX(Oblast2)+COUNTIF(($J$12:$J$154),MAX(Oblast2))+COUNTIF(($U$12:$U$154),MAX(Oblast2)),MAX(Oblast2)+COUNTIF(($J$12:$J$154),MAX(Oblast2))+COUNTIF(($U$12:$U$154),MAX(Oblast2))+COUNTIF(($J$12:$J$154),"NP")+COUNTIF(($U$12:$U$154),"NP")),J142)))</f>
        <v/>
      </c>
      <c r="J142" s="790" t="str">
        <f>IF($A142="x","x",IF($C142="","",IF(OR(K142="NP",K142="DNF"),K142,RANK(K142,Oblast,1))))</f>
        <v/>
      </c>
      <c r="K142" s="791" t="str">
        <f>IF($A142="x","x",IF($C142="","",IF(OR(AND(H142="NP",H143="NP"),AND(H142="DNF",H143="DNF")),H142,IF(AND(H142="NP",H143="DNF"),H142,IF(AND(H142="DNF",H143="NP"),H143,MIN(H142,H143))))))</f>
        <v/>
      </c>
      <c r="L142" s="744" t="str">
        <f>IF('Start - jaro'!Q24="","","x")</f>
        <v/>
      </c>
      <c r="M142" s="787">
        <v>94</v>
      </c>
      <c r="N142" s="795" t="str">
        <f>IF('Start - jaro'!O24="","",'Start - jaro'!O24)</f>
        <v/>
      </c>
      <c r="O142" s="79" t="s">
        <v>52</v>
      </c>
      <c r="P142" s="82"/>
      <c r="Q142" s="83"/>
      <c r="R142" s="173"/>
      <c r="S142" s="179" t="str">
        <f>IF($N142="","",IF(OR($P142="DNF",$Q142="DNF",$R142="DNF"),"DNF",IF(OR($P142="NP",$Q142="NP",$R142="NP"),"NP",IF(ISERROR(MEDIAN($P142:$R142)),"DNF",IF(COUNT($P142:$R142)&lt;3,MAX($P142:$R142),MEDIAN($P142:$R142))))))</f>
        <v/>
      </c>
      <c r="T142" s="758" t="str">
        <f>IF($L142="x","x",IF($N142="","",IF(OR(U142="NP",U142="DNF"),IF(U142="NP",MAX(Oblast2)+COUNTIF(($J$12:$J$154),MAX(Oblast2))+COUNTIF(($U$12:$U$154),MAX(Oblast2)),MAX(Oblast2)+COUNTIF(($J$12:$J$154),MAX(Oblast2))+COUNTIF(($U$12:$U$154),MAX(Oblast2))+COUNTIF(($J$12:$J$154),"NP")+COUNTIF(($U$12:$U$154),"NP")),U142)))</f>
        <v/>
      </c>
      <c r="U142" s="790" t="str">
        <f>IF($L142="x","x",IF($N142="","",IF(OR(V142="NP",V142="DNF"),V142,RANK(V142,Oblast,1))))</f>
        <v/>
      </c>
      <c r="V142" s="791" t="str">
        <f>IF($L142="x","x",IF($N142="","",IF(OR(AND(S142="NP",S143="NP"),AND(S142="DNF",S143="DNF")),S142,IF(AND(S142="NP",S143="DNF"),S142,IF(AND(S142="DNF",S143="NP"),S143,MIN(S142,S143))))))</f>
        <v/>
      </c>
    </row>
    <row r="143" spans="1:22" ht="19.899999999999999" customHeight="1" thickBot="1" x14ac:dyDescent="0.25">
      <c r="A143" s="744"/>
      <c r="B143" s="784"/>
      <c r="C143" s="796"/>
      <c r="D143" s="80" t="s">
        <v>53</v>
      </c>
      <c r="E143" s="84"/>
      <c r="F143" s="85"/>
      <c r="G143" s="177"/>
      <c r="H143" s="180" t="str">
        <f>IF($C142="","",IF(OR($E143="DNF",$F143="DNF",$G143="DNF"),"DNF",IF(OR($E143="NP",$F143="NP",$G143="NP"),"NP",IF(ISERROR(MEDIAN($E143:$G143)),"DNF",IF(COUNT($E143:$G143)&lt;3,MAX($E143:$G143),MEDIAN($E143:$G143))))))</f>
        <v/>
      </c>
      <c r="I143" s="759"/>
      <c r="J143" s="790"/>
      <c r="K143" s="791"/>
      <c r="L143" s="744"/>
      <c r="M143" s="784"/>
      <c r="N143" s="796"/>
      <c r="O143" s="80" t="s">
        <v>53</v>
      </c>
      <c r="P143" s="84"/>
      <c r="Q143" s="85"/>
      <c r="R143" s="177"/>
      <c r="S143" s="180" t="str">
        <f>IF($N142="","",IF(OR($P143="DNF",$Q143="DNF",$R143="DNF"),"DNF",IF(OR($P143="NP",$Q143="NP",$R143="NP"),"NP",IF(ISERROR(MEDIAN($P143:$R143)),"DNF",IF(COUNT($P143:$R143)&lt;3,MAX($P143:$R143),MEDIAN($P143:$R143))))))</f>
        <v/>
      </c>
      <c r="T143" s="759"/>
      <c r="U143" s="790"/>
      <c r="V143" s="791"/>
    </row>
    <row r="144" spans="1:22" ht="19.899999999999999" customHeight="1" x14ac:dyDescent="0.2">
      <c r="A144" s="744" t="str">
        <f>IF('Start - jaro'!Q15="","","x")</f>
        <v/>
      </c>
      <c r="B144" s="787">
        <v>85</v>
      </c>
      <c r="C144" s="795" t="str">
        <f>IF('Start - jaro'!O15="","",'Start - jaro'!O15)</f>
        <v/>
      </c>
      <c r="D144" s="79" t="s">
        <v>52</v>
      </c>
      <c r="E144" s="82"/>
      <c r="F144" s="83"/>
      <c r="G144" s="173"/>
      <c r="H144" s="179" t="str">
        <f>IF($C144="","",IF(OR($E144="DNF",$F144="DNF",$G144="DNF"),"DNF",IF(OR($E144="NP",$F144="NP",$G144="NP"),"NP",IF(ISERROR(MEDIAN($E144:$G144)),"DNF",IF(COUNT($E144:$G144)&lt;3,MAX($E144:$G144),MEDIAN($E144:$G144))))))</f>
        <v/>
      </c>
      <c r="I144" s="758" t="str">
        <f>IF($A144="x","x",IF($C144="","",IF(OR(J144="NP",J144="DNF"),IF(J144="NP",MAX(Oblast2)+COUNTIF(($J$12:$J$154),MAX(Oblast2))+COUNTIF(($U$12:$U$154),MAX(Oblast2)),MAX(Oblast2)+COUNTIF(($J$12:$J$154),MAX(Oblast2))+COUNTIF(($U$12:$U$154),MAX(Oblast2))+COUNTIF(($J$12:$J$154),"NP")+COUNTIF(($U$12:$U$154),"NP")),J144)))</f>
        <v/>
      </c>
      <c r="J144" s="790" t="str">
        <f>IF($A144="x","x",IF($C144="","",IF(OR(K144="NP",K144="DNF"),K144,RANK(K144,Oblast,1))))</f>
        <v/>
      </c>
      <c r="K144" s="791" t="str">
        <f>IF($A144="x","x",IF($C144="","",IF(OR(AND(H144="NP",H145="NP"),AND(H144="DNF",H145="DNF")),H144,IF(AND(H144="NP",H145="DNF"),H144,IF(AND(H144="DNF",H145="NP"),H145,MIN(H144,H145))))))</f>
        <v/>
      </c>
      <c r="L144" s="744" t="str">
        <f>IF('Start - jaro'!Q25="","","x")</f>
        <v/>
      </c>
      <c r="M144" s="787">
        <v>95</v>
      </c>
      <c r="N144" s="795" t="str">
        <f>IF('Start - jaro'!O25="","",'Start - jaro'!O25)</f>
        <v/>
      </c>
      <c r="O144" s="79" t="s">
        <v>52</v>
      </c>
      <c r="P144" s="82"/>
      <c r="Q144" s="83"/>
      <c r="R144" s="173"/>
      <c r="S144" s="179" t="str">
        <f>IF($N144="","",IF(OR($P144="DNF",$Q144="DNF",$R144="DNF"),"DNF",IF(OR($P144="NP",$Q144="NP",$R144="NP"),"NP",IF(ISERROR(MEDIAN($P144:$R144)),"DNF",IF(COUNT($P144:$R144)&lt;3,MAX($P144:$R144),MEDIAN($P144:$R144))))))</f>
        <v/>
      </c>
      <c r="T144" s="758" t="str">
        <f>IF($L144="x","x",IF($N144="","",IF(OR(U144="NP",U144="DNF"),IF(U144="NP",MAX(Oblast2)+COUNTIF(($J$12:$J$154),MAX(Oblast2))+COUNTIF(($U$12:$U$154),MAX(Oblast2)),MAX(Oblast2)+COUNTIF(($J$12:$J$154),MAX(Oblast2))+COUNTIF(($U$12:$U$154),MAX(Oblast2))+COUNTIF(($J$12:$J$154),"NP")+COUNTIF(($U$12:$U$154),"NP")),U144)))</f>
        <v/>
      </c>
      <c r="U144" s="790" t="str">
        <f>IF($L144="x","x",IF($N144="","",IF(OR(V144="NP",V144="DNF"),V144,RANK(V144,Oblast,1))))</f>
        <v/>
      </c>
      <c r="V144" s="791" t="str">
        <f>IF($L144="x","x",IF($N144="","",IF(OR(AND(S144="NP",S145="NP"),AND(S144="DNF",S145="DNF")),S144,IF(AND(S144="NP",S145="DNF"),S144,IF(AND(S144="DNF",S145="NP"),S145,MIN(S144,S145))))))</f>
        <v/>
      </c>
    </row>
    <row r="145" spans="1:22" ht="19.899999999999999" customHeight="1" thickBot="1" x14ac:dyDescent="0.25">
      <c r="A145" s="744"/>
      <c r="B145" s="784"/>
      <c r="C145" s="796"/>
      <c r="D145" s="80" t="s">
        <v>53</v>
      </c>
      <c r="E145" s="84"/>
      <c r="F145" s="85"/>
      <c r="G145" s="177"/>
      <c r="H145" s="180" t="str">
        <f>IF($C144="","",IF(OR($E145="DNF",$F145="DNF",$G145="DNF"),"DNF",IF(OR($E145="NP",$F145="NP",$G145="NP"),"NP",IF(ISERROR(MEDIAN($E145:$G145)),"DNF",IF(COUNT($E145:$G145)&lt;3,MAX($E145:$G145),MEDIAN($E145:$G145))))))</f>
        <v/>
      </c>
      <c r="I145" s="759"/>
      <c r="J145" s="790"/>
      <c r="K145" s="791"/>
      <c r="L145" s="744"/>
      <c r="M145" s="784"/>
      <c r="N145" s="796"/>
      <c r="O145" s="80" t="s">
        <v>53</v>
      </c>
      <c r="P145" s="84"/>
      <c r="Q145" s="85"/>
      <c r="R145" s="177"/>
      <c r="S145" s="180" t="str">
        <f>IF($N144="","",IF(OR($P145="DNF",$Q145="DNF",$R145="DNF"),"DNF",IF(OR($P145="NP",$Q145="NP",$R145="NP"),"NP",IF(ISERROR(MEDIAN($P145:$R145)),"DNF",IF(COUNT($P145:$R145)&lt;3,MAX($P145:$R145),MEDIAN($P145:$R145))))))</f>
        <v/>
      </c>
      <c r="T145" s="759"/>
      <c r="U145" s="790"/>
      <c r="V145" s="791"/>
    </row>
    <row r="146" spans="1:22" ht="19.899999999999999" customHeight="1" x14ac:dyDescent="0.2">
      <c r="A146" s="744" t="str">
        <f>IF('Start - jaro'!Q16="","","x")</f>
        <v/>
      </c>
      <c r="B146" s="787">
        <v>86</v>
      </c>
      <c r="C146" s="795" t="str">
        <f>IF('Start - jaro'!O16="","",'Start - jaro'!O16)</f>
        <v/>
      </c>
      <c r="D146" s="79" t="s">
        <v>52</v>
      </c>
      <c r="E146" s="82"/>
      <c r="F146" s="83"/>
      <c r="G146" s="173"/>
      <c r="H146" s="179" t="str">
        <f>IF($C146="","",IF(OR($E146="DNF",$F146="DNF",$G146="DNF"),"DNF",IF(OR($E146="NP",$F146="NP",$G146="NP"),"NP",IF(ISERROR(MEDIAN($E146:$G146)),"DNF",IF(COUNT($E146:$G146)&lt;3,MAX($E146:$G146),MEDIAN($E146:$G146))))))</f>
        <v/>
      </c>
      <c r="I146" s="758" t="str">
        <f>IF($A146="x","x",IF($C146="","",IF(OR(J146="NP",J146="DNF"),IF(J146="NP",MAX(Oblast2)+COUNTIF(($J$12:$J$154),MAX(Oblast2))+COUNTIF(($U$12:$U$154),MAX(Oblast2)),MAX(Oblast2)+COUNTIF(($J$12:$J$154),MAX(Oblast2))+COUNTIF(($U$12:$U$154),MAX(Oblast2))+COUNTIF(($J$12:$J$154),"NP")+COUNTIF(($U$12:$U$154),"NP")),J146)))</f>
        <v/>
      </c>
      <c r="J146" s="790" t="str">
        <f>IF($A146="x","x",IF($C146="","",IF(OR(K146="NP",K146="DNF"),K146,RANK(K146,Oblast,1))))</f>
        <v/>
      </c>
      <c r="K146" s="791" t="str">
        <f>IF($A146="x","x",IF($C146="","",IF(OR(AND(H146="NP",H147="NP"),AND(H146="DNF",H147="DNF")),H146,IF(AND(H146="NP",H147="DNF"),H146,IF(AND(H146="DNF",H147="NP"),H147,MIN(H146,H147))))))</f>
        <v/>
      </c>
      <c r="L146" s="744" t="str">
        <f>IF('Start - jaro'!Q26="","","x")</f>
        <v/>
      </c>
      <c r="M146" s="787">
        <v>96</v>
      </c>
      <c r="N146" s="795" t="str">
        <f>IF('Start - jaro'!O26="","",'Start - jaro'!O26)</f>
        <v/>
      </c>
      <c r="O146" s="79" t="s">
        <v>52</v>
      </c>
      <c r="P146" s="82"/>
      <c r="Q146" s="83"/>
      <c r="R146" s="173"/>
      <c r="S146" s="179" t="str">
        <f>IF($N146="","",IF(OR($P146="DNF",$Q146="DNF",$R146="DNF"),"DNF",IF(OR($P146="NP",$Q146="NP",$R146="NP"),"NP",IF(ISERROR(MEDIAN($P146:$R146)),"DNF",IF(COUNT($P146:$R146)&lt;3,MAX($P146:$R146),MEDIAN($P146:$R146))))))</f>
        <v/>
      </c>
      <c r="T146" s="758" t="str">
        <f>IF($L146="x","x",IF($N146="","",IF(OR(U146="NP",U146="DNF"),IF(U146="NP",MAX(Oblast2)+COUNTIF(($J$12:$J$154),MAX(Oblast2))+COUNTIF(($U$12:$U$154),MAX(Oblast2)),MAX(Oblast2)+COUNTIF(($J$12:$J$154),MAX(Oblast2))+COUNTIF(($U$12:$U$154),MAX(Oblast2))+COUNTIF(($J$12:$J$154),"NP")+COUNTIF(($U$12:$U$154),"NP")),U146)))</f>
        <v/>
      </c>
      <c r="U146" s="790" t="str">
        <f>IF($L146="x","x",IF($N146="","",IF(OR(V146="NP",V146="DNF"),V146,RANK(V146,Oblast,1))))</f>
        <v/>
      </c>
      <c r="V146" s="791" t="str">
        <f>IF($L146="x","x",IF($N146="","",IF(OR(AND(S146="NP",S147="NP"),AND(S146="DNF",S147="DNF")),S146,IF(AND(S146="NP",S147="DNF"),S146,IF(AND(S146="DNF",S147="NP"),S147,MIN(S146,S147))))))</f>
        <v/>
      </c>
    </row>
    <row r="147" spans="1:22" ht="19.899999999999999" customHeight="1" thickBot="1" x14ac:dyDescent="0.25">
      <c r="A147" s="744"/>
      <c r="B147" s="784"/>
      <c r="C147" s="796"/>
      <c r="D147" s="80" t="s">
        <v>53</v>
      </c>
      <c r="E147" s="84"/>
      <c r="F147" s="85"/>
      <c r="G147" s="177"/>
      <c r="H147" s="180" t="str">
        <f>IF($C146="","",IF(OR($E147="DNF",$F147="DNF",$G147="DNF"),"DNF",IF(OR($E147="NP",$F147="NP",$G147="NP"),"NP",IF(ISERROR(MEDIAN($E147:$G147)),"DNF",IF(COUNT($E147:$G147)&lt;3,MAX($E147:$G147),MEDIAN($E147:$G147))))))</f>
        <v/>
      </c>
      <c r="I147" s="759"/>
      <c r="J147" s="790"/>
      <c r="K147" s="791"/>
      <c r="L147" s="744"/>
      <c r="M147" s="784"/>
      <c r="N147" s="796"/>
      <c r="O147" s="80" t="s">
        <v>53</v>
      </c>
      <c r="P147" s="84"/>
      <c r="Q147" s="85"/>
      <c r="R147" s="177"/>
      <c r="S147" s="180" t="str">
        <f>IF($N146="","",IF(OR($P147="DNF",$Q147="DNF",$R147="DNF"),"DNF",IF(OR($P147="NP",$Q147="NP",$R147="NP"),"NP",IF(ISERROR(MEDIAN($P147:$R147)),"DNF",IF(COUNT($P147:$R147)&lt;3,MAX($P147:$R147),MEDIAN($P147:$R147))))))</f>
        <v/>
      </c>
      <c r="T147" s="759"/>
      <c r="U147" s="790"/>
      <c r="V147" s="791"/>
    </row>
    <row r="148" spans="1:22" ht="19.899999999999999" customHeight="1" x14ac:dyDescent="0.2">
      <c r="A148" s="744" t="str">
        <f>IF('Start - jaro'!Q17="","","x")</f>
        <v/>
      </c>
      <c r="B148" s="787">
        <v>87</v>
      </c>
      <c r="C148" s="795" t="str">
        <f>IF('Start - jaro'!O17="","",'Start - jaro'!O17)</f>
        <v/>
      </c>
      <c r="D148" s="79" t="s">
        <v>52</v>
      </c>
      <c r="E148" s="82"/>
      <c r="F148" s="83"/>
      <c r="G148" s="173"/>
      <c r="H148" s="179" t="str">
        <f>IF($C148="","",IF(OR($E148="DNF",$F148="DNF",$G148="DNF"),"DNF",IF(OR($E148="NP",$F148="NP",$G148="NP"),"NP",IF(ISERROR(MEDIAN($E148:$G148)),"DNF",IF(COUNT($E148:$G148)&lt;3,MAX($E148:$G148),MEDIAN($E148:$G148))))))</f>
        <v/>
      </c>
      <c r="I148" s="758" t="str">
        <f>IF($A148="x","x",IF($C148="","",IF(OR(J148="NP",J148="DNF"),IF(J148="NP",MAX(Oblast2)+COUNTIF(($J$12:$J$154),MAX(Oblast2))+COUNTIF(($U$12:$U$154),MAX(Oblast2)),MAX(Oblast2)+COUNTIF(($J$12:$J$154),MAX(Oblast2))+COUNTIF(($U$12:$U$154),MAX(Oblast2))+COUNTIF(($J$12:$J$154),"NP")+COUNTIF(($U$12:$U$154),"NP")),J148)))</f>
        <v/>
      </c>
      <c r="J148" s="790" t="str">
        <f>IF($A148="x","x",IF($C148="","",IF(OR(K148="NP",K148="DNF"),K148,RANK(K148,Oblast,1))))</f>
        <v/>
      </c>
      <c r="K148" s="791" t="str">
        <f>IF($A148="x","x",IF($C148="","",IF(OR(AND(H148="NP",H149="NP"),AND(H148="DNF",H149="DNF")),H148,IF(AND(H148="NP",H149="DNF"),H148,IF(AND(H148="DNF",H149="NP"),H149,MIN(H148,H149))))))</f>
        <v/>
      </c>
      <c r="L148" s="744" t="str">
        <f>IF('Start - jaro'!Q27="","","x")</f>
        <v/>
      </c>
      <c r="M148" s="787">
        <v>97</v>
      </c>
      <c r="N148" s="795" t="str">
        <f>IF('Start - jaro'!O27="","",'Start - jaro'!O27)</f>
        <v/>
      </c>
      <c r="O148" s="79" t="s">
        <v>52</v>
      </c>
      <c r="P148" s="82"/>
      <c r="Q148" s="83"/>
      <c r="R148" s="173"/>
      <c r="S148" s="179" t="str">
        <f>IF($N148="","",IF(OR($P148="DNF",$Q148="DNF",$R148="DNF"),"DNF",IF(OR($P148="NP",$Q148="NP",$R148="NP"),"NP",IF(ISERROR(MEDIAN($P148:$R148)),"DNF",IF(COUNT($P148:$R148)&lt;3,MAX($P148:$R148),MEDIAN($P148:$R148))))))</f>
        <v/>
      </c>
      <c r="T148" s="758" t="str">
        <f>IF($L148="x","x",IF($N148="","",IF(OR(U148="NP",U148="DNF"),IF(U148="NP",MAX(Oblast2)+COUNTIF(($J$12:$J$154),MAX(Oblast2))+COUNTIF(($U$12:$U$154),MAX(Oblast2)),MAX(Oblast2)+COUNTIF(($J$12:$J$154),MAX(Oblast2))+COUNTIF(($U$12:$U$154),MAX(Oblast2))+COUNTIF(($J$12:$J$154),"NP")+COUNTIF(($U$12:$U$154),"NP")),U148)))</f>
        <v/>
      </c>
      <c r="U148" s="790" t="str">
        <f>IF($L148="x","x",IF($N148="","",IF(OR(V148="NP",V148="DNF"),V148,RANK(V148,Oblast,1))))</f>
        <v/>
      </c>
      <c r="V148" s="791" t="str">
        <f>IF($L148="x","x",IF($N148="","",IF(OR(AND(S148="NP",S149="NP"),AND(S148="DNF",S149="DNF")),S148,IF(AND(S148="NP",S149="DNF"),S148,IF(AND(S148="DNF",S149="NP"),S149,MIN(S148,S149))))))</f>
        <v/>
      </c>
    </row>
    <row r="149" spans="1:22" ht="19.899999999999999" customHeight="1" thickBot="1" x14ac:dyDescent="0.25">
      <c r="A149" s="744"/>
      <c r="B149" s="784"/>
      <c r="C149" s="796"/>
      <c r="D149" s="80" t="s">
        <v>53</v>
      </c>
      <c r="E149" s="84"/>
      <c r="F149" s="85"/>
      <c r="G149" s="177"/>
      <c r="H149" s="180" t="str">
        <f>IF($C148="","",IF(OR($E149="DNF",$F149="DNF",$G149="DNF"),"DNF",IF(OR($E149="NP",$F149="NP",$G149="NP"),"NP",IF(ISERROR(MEDIAN($E149:$G149)),"DNF",IF(COUNT($E149:$G149)&lt;3,MAX($E149:$G149),MEDIAN($E149:$G149))))))</f>
        <v/>
      </c>
      <c r="I149" s="759"/>
      <c r="J149" s="790"/>
      <c r="K149" s="791"/>
      <c r="L149" s="744"/>
      <c r="M149" s="784"/>
      <c r="N149" s="796"/>
      <c r="O149" s="80" t="s">
        <v>53</v>
      </c>
      <c r="P149" s="84"/>
      <c r="Q149" s="85"/>
      <c r="R149" s="177"/>
      <c r="S149" s="180" t="str">
        <f>IF($N148="","",IF(OR($P149="DNF",$Q149="DNF",$R149="DNF"),"DNF",IF(OR($P149="NP",$Q149="NP",$R149="NP"),"NP",IF(ISERROR(MEDIAN($P149:$R149)),"DNF",IF(COUNT($P149:$R149)&lt;3,MAX($P149:$R149),MEDIAN($P149:$R149))))))</f>
        <v/>
      </c>
      <c r="T149" s="759"/>
      <c r="U149" s="790"/>
      <c r="V149" s="791"/>
    </row>
    <row r="150" spans="1:22" ht="19.899999999999999" customHeight="1" x14ac:dyDescent="0.2">
      <c r="A150" s="744" t="str">
        <f>IF('Start - jaro'!Q18="","","x")</f>
        <v/>
      </c>
      <c r="B150" s="787">
        <v>88</v>
      </c>
      <c r="C150" s="795" t="str">
        <f>IF('Start - jaro'!O18="","",'Start - jaro'!O18)</f>
        <v/>
      </c>
      <c r="D150" s="79" t="s">
        <v>52</v>
      </c>
      <c r="E150" s="82"/>
      <c r="F150" s="83"/>
      <c r="G150" s="173"/>
      <c r="H150" s="179" t="str">
        <f>IF($C150="","",IF(OR($E150="DNF",$F150="DNF",$G150="DNF"),"DNF",IF(OR($E150="NP",$F150="NP",$G150="NP"),"NP",IF(ISERROR(MEDIAN($E150:$G150)),"DNF",IF(COUNT($E150:$G150)&lt;3,MAX($E150:$G150),MEDIAN($E150:$G150))))))</f>
        <v/>
      </c>
      <c r="I150" s="758" t="str">
        <f>IF($A150="x","x",IF($C150="","",IF(OR(J150="NP",J150="DNF"),IF(J150="NP",MAX(Oblast2)+COUNTIF(($J$12:$J$154),MAX(Oblast2))+COUNTIF(($U$12:$U$154),MAX(Oblast2)),MAX(Oblast2)+COUNTIF(($J$12:$J$154),MAX(Oblast2))+COUNTIF(($U$12:$U$154),MAX(Oblast2))+COUNTIF(($J$12:$J$154),"NP")+COUNTIF(($U$12:$U$154),"NP")),J150)))</f>
        <v/>
      </c>
      <c r="J150" s="790" t="str">
        <f>IF($A150="x","x",IF($C150="","",IF(OR(K150="NP",K150="DNF"),K150,RANK(K150,Oblast,1))))</f>
        <v/>
      </c>
      <c r="K150" s="791" t="str">
        <f>IF($A150="x","x",IF($C150="","",IF(OR(AND(H150="NP",H151="NP"),AND(H150="DNF",H151="DNF")),H150,IF(AND(H150="NP",H151="DNF"),H150,IF(AND(H150="DNF",H151="NP"),H151,MIN(H150,H151))))))</f>
        <v/>
      </c>
      <c r="L150" s="744" t="str">
        <f>IF('Start - jaro'!Q28="","","x")</f>
        <v/>
      </c>
      <c r="M150" s="787">
        <v>98</v>
      </c>
      <c r="N150" s="795" t="str">
        <f>IF('Start - jaro'!O28="","",'Start - jaro'!O28)</f>
        <v/>
      </c>
      <c r="O150" s="79" t="s">
        <v>52</v>
      </c>
      <c r="P150" s="82"/>
      <c r="Q150" s="83"/>
      <c r="R150" s="173"/>
      <c r="S150" s="179" t="str">
        <f>IF($N150="","",IF(OR($P150="DNF",$Q150="DNF",$R150="DNF"),"DNF",IF(OR($P150="NP",$Q150="NP",$R150="NP"),"NP",IF(ISERROR(MEDIAN($P150:$R150)),"DNF",IF(COUNT($P150:$R150)&lt;3,MAX($P150:$R150),MEDIAN($P150:$R150))))))</f>
        <v/>
      </c>
      <c r="T150" s="758" t="str">
        <f>IF($L150="x","x",IF($N150="","",IF(OR(U150="NP",U150="DNF"),IF(U150="NP",MAX(Oblast2)+COUNTIF(($J$12:$J$154),MAX(Oblast2))+COUNTIF(($U$12:$U$154),MAX(Oblast2)),MAX(Oblast2)+COUNTIF(($J$12:$J$154),MAX(Oblast2))+COUNTIF(($U$12:$U$154),MAX(Oblast2))+COUNTIF(($J$12:$J$154),"NP")+COUNTIF(($U$12:$U$154),"NP")),U150)))</f>
        <v/>
      </c>
      <c r="U150" s="790" t="str">
        <f>IF($L150="x","x",IF($N150="","",IF(OR(V150="NP",V150="DNF"),V150,RANK(V150,Oblast,1))))</f>
        <v/>
      </c>
      <c r="V150" s="791" t="str">
        <f>IF($L150="x","x",IF($N150="","",IF(OR(AND(S150="NP",S151="NP"),AND(S150="DNF",S151="DNF")),S150,IF(AND(S150="NP",S151="DNF"),S150,IF(AND(S150="DNF",S151="NP"),S151,MIN(S150,S151))))))</f>
        <v/>
      </c>
    </row>
    <row r="151" spans="1:22" ht="19.899999999999999" customHeight="1" thickBot="1" x14ac:dyDescent="0.25">
      <c r="A151" s="744"/>
      <c r="B151" s="784"/>
      <c r="C151" s="796"/>
      <c r="D151" s="80" t="s">
        <v>53</v>
      </c>
      <c r="E151" s="84"/>
      <c r="F151" s="85"/>
      <c r="G151" s="177"/>
      <c r="H151" s="180" t="str">
        <f>IF($C150="","",IF(OR($E151="DNF",$F151="DNF",$G151="DNF"),"DNF",IF(OR($E151="NP",$F151="NP",$G151="NP"),"NP",IF(ISERROR(MEDIAN($E151:$G151)),"DNF",IF(COUNT($E151:$G151)&lt;3,MAX($E151:$G151),MEDIAN($E151:$G151))))))</f>
        <v/>
      </c>
      <c r="I151" s="759"/>
      <c r="J151" s="790"/>
      <c r="K151" s="791"/>
      <c r="L151" s="744"/>
      <c r="M151" s="784"/>
      <c r="N151" s="796"/>
      <c r="O151" s="80" t="s">
        <v>53</v>
      </c>
      <c r="P151" s="84"/>
      <c r="Q151" s="85"/>
      <c r="R151" s="177"/>
      <c r="S151" s="180" t="str">
        <f>IF($N150="","",IF(OR($P151="DNF",$Q151="DNF",$R151="DNF"),"DNF",IF(OR($P151="NP",$Q151="NP",$R151="NP"),"NP",IF(ISERROR(MEDIAN($P151:$R151)),"DNF",IF(COUNT($P151:$R151)&lt;3,MAX($P151:$R151),MEDIAN($P151:$R151))))))</f>
        <v/>
      </c>
      <c r="T151" s="759"/>
      <c r="U151" s="790"/>
      <c r="V151" s="791"/>
    </row>
    <row r="152" spans="1:22" ht="19.899999999999999" customHeight="1" x14ac:dyDescent="0.2">
      <c r="A152" s="744" t="str">
        <f>IF('Start - jaro'!Q19="","","x")</f>
        <v/>
      </c>
      <c r="B152" s="787">
        <v>89</v>
      </c>
      <c r="C152" s="795" t="str">
        <f>IF('Start - jaro'!O19="","",'Start - jaro'!O19)</f>
        <v/>
      </c>
      <c r="D152" s="79" t="s">
        <v>52</v>
      </c>
      <c r="E152" s="82"/>
      <c r="F152" s="83"/>
      <c r="G152" s="173"/>
      <c r="H152" s="179" t="str">
        <f>IF($C152="","",IF(OR($E152="DNF",$F152="DNF",$G152="DNF"),"DNF",IF(OR($E152="NP",$F152="NP",$G152="NP"),"NP",IF(ISERROR(MEDIAN($E152:$G152)),"DNF",IF(COUNT($E152:$G152)&lt;3,MAX($E152:$G152),MEDIAN($E152:$G152))))))</f>
        <v/>
      </c>
      <c r="I152" s="758" t="str">
        <f>IF($A152="x","x",IF($C152="","",IF(OR(J152="NP",J152="DNF"),IF(J152="NP",MAX(Oblast2)+COUNTIF(($J$12:$J$154),MAX(Oblast2))+COUNTIF(($U$12:$U$154),MAX(Oblast2)),MAX(Oblast2)+COUNTIF(($J$12:$J$154),MAX(Oblast2))+COUNTIF(($U$12:$U$154),MAX(Oblast2))+COUNTIF(($J$12:$J$154),"NP")+COUNTIF(($U$12:$U$154),"NP")),J152)))</f>
        <v/>
      </c>
      <c r="J152" s="790" t="str">
        <f>IF($A152="x","x",IF($C152="","",IF(OR(K152="NP",K152="DNF"),K152,RANK(K152,Oblast,1))))</f>
        <v/>
      </c>
      <c r="K152" s="791" t="str">
        <f>IF($A152="x","x",IF($C152="","",IF(OR(AND(H152="NP",H153="NP"),AND(H152="DNF",H153="DNF")),H152,IF(AND(H152="NP",H153="DNF"),H152,IF(AND(H152="DNF",H153="NP"),H153,MIN(H152,H153))))))</f>
        <v/>
      </c>
      <c r="L152" s="744" t="str">
        <f>IF('Start - jaro'!Q29="","","x")</f>
        <v/>
      </c>
      <c r="M152" s="787">
        <v>99</v>
      </c>
      <c r="N152" s="795" t="str">
        <f>IF('Start - jaro'!O29="","",'Start - jaro'!O29)</f>
        <v/>
      </c>
      <c r="O152" s="79" t="s">
        <v>52</v>
      </c>
      <c r="P152" s="82"/>
      <c r="Q152" s="83"/>
      <c r="R152" s="173"/>
      <c r="S152" s="179" t="str">
        <f>IF($N152="","",IF(OR($P152="DNF",$Q152="DNF",$R152="DNF"),"DNF",IF(OR($P152="NP",$Q152="NP",$R152="NP"),"NP",IF(ISERROR(MEDIAN($P152:$R152)),"DNF",IF(COUNT($P152:$R152)&lt;3,MAX($P152:$R152),MEDIAN($P152:$R152))))))</f>
        <v/>
      </c>
      <c r="T152" s="758" t="str">
        <f>IF($L152="x","x",IF($N152="","",IF(OR(U152="NP",U152="DNF"),IF(U152="NP",MAX(Oblast2)+COUNTIF(($J$12:$J$154),MAX(Oblast2))+COUNTIF(($U$12:$U$154),MAX(Oblast2)),MAX(Oblast2)+COUNTIF(($J$12:$J$154),MAX(Oblast2))+COUNTIF(($U$12:$U$154),MAX(Oblast2))+COUNTIF(($J$12:$J$154),"NP")+COUNTIF(($U$12:$U$154),"NP")),U152)))</f>
        <v/>
      </c>
      <c r="U152" s="790" t="str">
        <f>IF($L152="x","x",IF($N152="","",IF(OR(V152="NP",V152="DNF"),V152,RANK(V152,Oblast,1))))</f>
        <v/>
      </c>
      <c r="V152" s="791" t="str">
        <f>IF($L152="x","x",IF($N152="","",IF(OR(AND(S152="NP",S153="NP"),AND(S152="DNF",S153="DNF")),S152,IF(AND(S152="NP",S153="DNF"),S152,IF(AND(S152="DNF",S153="NP"),S153,MIN(S152,S153))))))</f>
        <v/>
      </c>
    </row>
    <row r="153" spans="1:22" ht="19.899999999999999" customHeight="1" thickBot="1" x14ac:dyDescent="0.25">
      <c r="A153" s="744"/>
      <c r="B153" s="784"/>
      <c r="C153" s="796"/>
      <c r="D153" s="80" t="s">
        <v>53</v>
      </c>
      <c r="E153" s="84"/>
      <c r="F153" s="85"/>
      <c r="G153" s="177"/>
      <c r="H153" s="180" t="str">
        <f>IF($C152="","",IF(OR($E153="DNF",$F153="DNF",$G153="DNF"),"DNF",IF(OR($E153="NP",$F153="NP",$G153="NP"),"NP",IF(ISERROR(MEDIAN($E153:$G153)),"DNF",IF(COUNT($E153:$G153)&lt;3,MAX($E153:$G153),MEDIAN($E153:$G153))))))</f>
        <v/>
      </c>
      <c r="I153" s="759"/>
      <c r="J153" s="790"/>
      <c r="K153" s="791"/>
      <c r="L153" s="744"/>
      <c r="M153" s="784"/>
      <c r="N153" s="796"/>
      <c r="O153" s="80" t="s">
        <v>53</v>
      </c>
      <c r="P153" s="84"/>
      <c r="Q153" s="85"/>
      <c r="R153" s="177"/>
      <c r="S153" s="180" t="str">
        <f>IF($N152="","",IF(OR($P153="DNF",$Q153="DNF",$R153="DNF"),"DNF",IF(OR($P153="NP",$Q153="NP",$R153="NP"),"NP",IF(ISERROR(MEDIAN($P153:$R153)),"DNF",IF(COUNT($P153:$R153)&lt;3,MAX($P153:$R153),MEDIAN($P153:$R153))))))</f>
        <v/>
      </c>
      <c r="T153" s="759"/>
      <c r="U153" s="790"/>
      <c r="V153" s="791"/>
    </row>
    <row r="154" spans="1:22" ht="19.899999999999999" customHeight="1" x14ac:dyDescent="0.2">
      <c r="A154" s="744" t="str">
        <f>IF('Start - jaro'!Q20="","","x")</f>
        <v/>
      </c>
      <c r="B154" s="783">
        <v>90</v>
      </c>
      <c r="C154" s="809" t="str">
        <f>IF('Start - jaro'!O20="","",'Start - jaro'!O20)</f>
        <v/>
      </c>
      <c r="D154" s="81" t="s">
        <v>52</v>
      </c>
      <c r="E154" s="86"/>
      <c r="F154" s="87"/>
      <c r="G154" s="178"/>
      <c r="H154" s="179" t="str">
        <f>IF($C154="","",IF(OR($E154="DNF",$F154="DNF",$G154="DNF"),"DNF",IF(OR($E154="NP",$F154="NP",$G154="NP"),"NP",IF(ISERROR(MEDIAN($E154:$G154)),"DNF",IF(COUNT($E154:$G154)&lt;3,MAX($E154:$G154),MEDIAN($E154:$G154))))))</f>
        <v/>
      </c>
      <c r="I154" s="758" t="str">
        <f>IF($A154="x","x",IF($C154="","",IF(OR(J154="NP",J154="DNF"),IF(J154="NP",MAX(Oblast2)+COUNTIF(($J$12:$J$154),MAX(Oblast2))+COUNTIF(($U$12:$U$154),MAX(Oblast2)),MAX(Oblast2)+COUNTIF(($J$12:$J$154),MAX(Oblast2))+COUNTIF(($U$12:$U$154),MAX(Oblast2))+COUNTIF(($J$12:$J$154),"NP")+COUNTIF(($U$12:$U$154),"NP")),J154)))</f>
        <v/>
      </c>
      <c r="J154" s="790" t="str">
        <f>IF($A154="x","x",IF($C154="","",IF(OR(K154="NP",K154="DNF"),K154,RANK(K154,Oblast,1))))</f>
        <v/>
      </c>
      <c r="K154" s="791" t="str">
        <f>IF($A154="x","x",IF($C154="","",IF(OR(AND(H154="NP",H155="NP"),AND(H154="DNF",H155="DNF")),H154,IF(AND(H154="NP",H155="DNF"),H154,IF(AND(H154="DNF",H155="NP"),H155,MIN(H154,H155))))))</f>
        <v/>
      </c>
      <c r="L154" s="744" t="str">
        <f>IF('Start - jaro'!Q30="","","x")</f>
        <v/>
      </c>
      <c r="M154" s="783">
        <v>100</v>
      </c>
      <c r="N154" s="809" t="str">
        <f>IF('Start - jaro'!O30="","",'Start - jaro'!O30)</f>
        <v/>
      </c>
      <c r="O154" s="81" t="s">
        <v>52</v>
      </c>
      <c r="P154" s="86"/>
      <c r="Q154" s="87"/>
      <c r="R154" s="178"/>
      <c r="S154" s="179" t="str">
        <f>IF($N154="","",IF(OR($P154="DNF",$Q154="DNF",$R154="DNF"),"DNF",IF(OR($P154="NP",$Q154="NP",$R154="NP"),"NP",IF(ISERROR(MEDIAN($P154:$R154)),"DNF",IF(COUNT($P154:$R154)&lt;3,MAX($P154:$R154),MEDIAN($P154:$R154))))))</f>
        <v/>
      </c>
      <c r="T154" s="758" t="str">
        <f>IF($L154="x","x",IF($N154="","",IF(OR(U154="NP",U154="DNF"),IF(U154="NP",MAX(Oblast2)+COUNTIF(($J$12:$J$154),MAX(Oblast2))+COUNTIF(($U$12:$U$154),MAX(Oblast2)),MAX(Oblast2)+COUNTIF(($J$12:$J$154),MAX(Oblast2))+COUNTIF(($U$12:$U$154),MAX(Oblast2))+COUNTIF(($J$12:$J$154),"NP")+COUNTIF(($U$12:$U$154),"NP")),U154)))</f>
        <v/>
      </c>
      <c r="U154" s="790" t="str">
        <f>IF($L154="x","x",IF($N154="","",IF(OR(V154="NP",V154="DNF"),V154,RANK(V154,Oblast,1))))</f>
        <v/>
      </c>
      <c r="V154" s="791" t="str">
        <f>IF($L154="x","x",IF($N154="","",IF(OR(AND(S154="NP",S155="NP"),AND(S154="DNF",S155="DNF")),S154,IF(AND(S154="NP",S155="DNF"),S154,IF(AND(S154="DNF",S155="NP"),S155,MIN(S154,S155))))))</f>
        <v/>
      </c>
    </row>
    <row r="155" spans="1:22" ht="19.899999999999999" customHeight="1" thickBot="1" x14ac:dyDescent="0.25">
      <c r="A155" s="744"/>
      <c r="B155" s="784"/>
      <c r="C155" s="796"/>
      <c r="D155" s="80" t="s">
        <v>53</v>
      </c>
      <c r="E155" s="84"/>
      <c r="F155" s="85"/>
      <c r="G155" s="177"/>
      <c r="H155" s="180" t="str">
        <f>IF($C154="","",IF(OR($E155="DNF",$F155="DNF",$G155="DNF"),"DNF",IF(OR($E155="NP",$F155="NP",$G155="NP"),"NP",IF(ISERROR(MEDIAN($E155:$G155)),"DNF",IF(COUNT($E155:$G155)&lt;3,MAX($E155:$G155),MEDIAN($E155:$G155))))))</f>
        <v/>
      </c>
      <c r="I155" s="759"/>
      <c r="J155" s="792"/>
      <c r="K155" s="793"/>
      <c r="L155" s="794"/>
      <c r="M155" s="784"/>
      <c r="N155" s="796"/>
      <c r="O155" s="80" t="s">
        <v>53</v>
      </c>
      <c r="P155" s="84"/>
      <c r="Q155" s="85"/>
      <c r="R155" s="177"/>
      <c r="S155" s="180" t="str">
        <f>IF($N154="","",IF(OR($P155="DNF",$Q155="DNF",$R155="DNF"),"DNF",IF(OR($P155="NP",$Q155="NP",$R155="NP"),"NP",IF(ISERROR(MEDIAN($P155:$R155)),"DNF",IF(COUNT($P155:$R155)&lt;3,MAX($P155:$R155),MEDIAN($P155:$R155))))))</f>
        <v/>
      </c>
      <c r="T155" s="759"/>
      <c r="U155" s="790"/>
      <c r="V155" s="791"/>
    </row>
  </sheetData>
  <mergeCells count="725">
    <mergeCell ref="M134:M135"/>
    <mergeCell ref="M123:M124"/>
    <mergeCell ref="M119:M120"/>
    <mergeCell ref="M115:M116"/>
    <mergeCell ref="B1:I3"/>
    <mergeCell ref="B4:I4"/>
    <mergeCell ref="B32:I34"/>
    <mergeCell ref="B35:I35"/>
    <mergeCell ref="B16:B17"/>
    <mergeCell ref="C16:C17"/>
    <mergeCell ref="I16:I17"/>
    <mergeCell ref="D10:D11"/>
    <mergeCell ref="B12:B13"/>
    <mergeCell ref="C12:C13"/>
    <mergeCell ref="U152:U153"/>
    <mergeCell ref="V152:V153"/>
    <mergeCell ref="J152:J153"/>
    <mergeCell ref="K152:K153"/>
    <mergeCell ref="L152:L153"/>
    <mergeCell ref="M152:M153"/>
    <mergeCell ref="A154:A155"/>
    <mergeCell ref="B154:B155"/>
    <mergeCell ref="C154:C155"/>
    <mergeCell ref="I154:I155"/>
    <mergeCell ref="N152:N153"/>
    <mergeCell ref="T152:T153"/>
    <mergeCell ref="A152:A153"/>
    <mergeCell ref="B152:B153"/>
    <mergeCell ref="C152:C153"/>
    <mergeCell ref="I152:I153"/>
    <mergeCell ref="N154:N155"/>
    <mergeCell ref="T154:T155"/>
    <mergeCell ref="U154:U155"/>
    <mergeCell ref="V154:V155"/>
    <mergeCell ref="J154:J155"/>
    <mergeCell ref="K154:K155"/>
    <mergeCell ref="L154:L155"/>
    <mergeCell ref="M154:M155"/>
    <mergeCell ref="U148:U149"/>
    <mergeCell ref="V148:V149"/>
    <mergeCell ref="J148:J149"/>
    <mergeCell ref="K148:K149"/>
    <mergeCell ref="L148:L149"/>
    <mergeCell ref="M148:M149"/>
    <mergeCell ref="A150:A151"/>
    <mergeCell ref="B150:B151"/>
    <mergeCell ref="C150:C151"/>
    <mergeCell ref="I150:I151"/>
    <mergeCell ref="N148:N149"/>
    <mergeCell ref="T148:T149"/>
    <mergeCell ref="A148:A149"/>
    <mergeCell ref="B148:B149"/>
    <mergeCell ref="C148:C149"/>
    <mergeCell ref="I148:I149"/>
    <mergeCell ref="N150:N151"/>
    <mergeCell ref="T150:T151"/>
    <mergeCell ref="U150:U151"/>
    <mergeCell ref="V150:V151"/>
    <mergeCell ref="J150:J151"/>
    <mergeCell ref="K150:K151"/>
    <mergeCell ref="L150:L151"/>
    <mergeCell ref="M150:M151"/>
    <mergeCell ref="U144:U145"/>
    <mergeCell ref="V144:V145"/>
    <mergeCell ref="J144:J145"/>
    <mergeCell ref="K144:K145"/>
    <mergeCell ref="L144:L145"/>
    <mergeCell ref="M144:M145"/>
    <mergeCell ref="A146:A147"/>
    <mergeCell ref="B146:B147"/>
    <mergeCell ref="C146:C147"/>
    <mergeCell ref="I146:I147"/>
    <mergeCell ref="N144:N145"/>
    <mergeCell ref="T144:T145"/>
    <mergeCell ref="A144:A145"/>
    <mergeCell ref="B144:B145"/>
    <mergeCell ref="C144:C145"/>
    <mergeCell ref="I144:I145"/>
    <mergeCell ref="N146:N147"/>
    <mergeCell ref="T146:T147"/>
    <mergeCell ref="U146:U147"/>
    <mergeCell ref="V146:V147"/>
    <mergeCell ref="J146:J147"/>
    <mergeCell ref="K146:K147"/>
    <mergeCell ref="L146:L147"/>
    <mergeCell ref="M146:M147"/>
    <mergeCell ref="U140:U141"/>
    <mergeCell ref="V140:V141"/>
    <mergeCell ref="J140:J141"/>
    <mergeCell ref="K140:K141"/>
    <mergeCell ref="L140:L141"/>
    <mergeCell ref="M140:M141"/>
    <mergeCell ref="A142:A143"/>
    <mergeCell ref="B142:B143"/>
    <mergeCell ref="C142:C143"/>
    <mergeCell ref="I142:I143"/>
    <mergeCell ref="N140:N141"/>
    <mergeCell ref="T140:T141"/>
    <mergeCell ref="A140:A141"/>
    <mergeCell ref="B140:B141"/>
    <mergeCell ref="C140:C141"/>
    <mergeCell ref="I140:I141"/>
    <mergeCell ref="N142:N143"/>
    <mergeCell ref="T142:T143"/>
    <mergeCell ref="U142:U143"/>
    <mergeCell ref="V142:V143"/>
    <mergeCell ref="J142:J143"/>
    <mergeCell ref="K142:K143"/>
    <mergeCell ref="L142:L143"/>
    <mergeCell ref="M142:M143"/>
    <mergeCell ref="U136:U137"/>
    <mergeCell ref="V136:V137"/>
    <mergeCell ref="J136:J137"/>
    <mergeCell ref="K136:K137"/>
    <mergeCell ref="L136:L137"/>
    <mergeCell ref="M136:M137"/>
    <mergeCell ref="A138:A139"/>
    <mergeCell ref="B138:B139"/>
    <mergeCell ref="C138:C139"/>
    <mergeCell ref="I138:I139"/>
    <mergeCell ref="N136:N137"/>
    <mergeCell ref="T136:T137"/>
    <mergeCell ref="A136:A137"/>
    <mergeCell ref="B136:B137"/>
    <mergeCell ref="C136:C137"/>
    <mergeCell ref="I136:I137"/>
    <mergeCell ref="N138:N139"/>
    <mergeCell ref="T138:T139"/>
    <mergeCell ref="U138:U139"/>
    <mergeCell ref="V138:V139"/>
    <mergeCell ref="J138:J139"/>
    <mergeCell ref="K138:K139"/>
    <mergeCell ref="L138:L139"/>
    <mergeCell ref="M138:M139"/>
    <mergeCell ref="N125:T128"/>
    <mergeCell ref="B129:D131"/>
    <mergeCell ref="E129:I131"/>
    <mergeCell ref="M129:O131"/>
    <mergeCell ref="P129:T131"/>
    <mergeCell ref="B125:I127"/>
    <mergeCell ref="B128:I128"/>
    <mergeCell ref="O134:O135"/>
    <mergeCell ref="B132:D133"/>
    <mergeCell ref="E132:E135"/>
    <mergeCell ref="F132:F135"/>
    <mergeCell ref="G132:G135"/>
    <mergeCell ref="B134:B135"/>
    <mergeCell ref="C134:C135"/>
    <mergeCell ref="D134:D135"/>
    <mergeCell ref="Q132:Q135"/>
    <mergeCell ref="R132:R135"/>
    <mergeCell ref="S132:S135"/>
    <mergeCell ref="T132:T135"/>
    <mergeCell ref="H132:H135"/>
    <mergeCell ref="I132:I135"/>
    <mergeCell ref="M132:O133"/>
    <mergeCell ref="P132:P135"/>
    <mergeCell ref="N134:N135"/>
    <mergeCell ref="U121:U122"/>
    <mergeCell ref="V121:V122"/>
    <mergeCell ref="J121:J122"/>
    <mergeCell ref="K121:K122"/>
    <mergeCell ref="L121:L122"/>
    <mergeCell ref="M121:M122"/>
    <mergeCell ref="A123:A124"/>
    <mergeCell ref="B123:B124"/>
    <mergeCell ref="C123:C124"/>
    <mergeCell ref="I123:I124"/>
    <mergeCell ref="N121:N122"/>
    <mergeCell ref="T121:T122"/>
    <mergeCell ref="A121:A122"/>
    <mergeCell ref="B121:B122"/>
    <mergeCell ref="C121:C122"/>
    <mergeCell ref="I121:I122"/>
    <mergeCell ref="N123:N124"/>
    <mergeCell ref="T123:T124"/>
    <mergeCell ref="U123:U124"/>
    <mergeCell ref="V123:V124"/>
    <mergeCell ref="J123:J124"/>
    <mergeCell ref="K123:K124"/>
    <mergeCell ref="L123:L124"/>
    <mergeCell ref="U117:U118"/>
    <mergeCell ref="V117:V118"/>
    <mergeCell ref="J117:J118"/>
    <mergeCell ref="K117:K118"/>
    <mergeCell ref="L117:L118"/>
    <mergeCell ref="M117:M118"/>
    <mergeCell ref="A119:A120"/>
    <mergeCell ref="B119:B120"/>
    <mergeCell ref="C119:C120"/>
    <mergeCell ref="I119:I120"/>
    <mergeCell ref="N117:N118"/>
    <mergeCell ref="T117:T118"/>
    <mergeCell ref="A117:A118"/>
    <mergeCell ref="B117:B118"/>
    <mergeCell ref="C117:C118"/>
    <mergeCell ref="I117:I118"/>
    <mergeCell ref="N119:N120"/>
    <mergeCell ref="T119:T120"/>
    <mergeCell ref="U119:U120"/>
    <mergeCell ref="V119:V120"/>
    <mergeCell ref="J119:J120"/>
    <mergeCell ref="K119:K120"/>
    <mergeCell ref="L119:L120"/>
    <mergeCell ref="M111:M112"/>
    <mergeCell ref="U113:U114"/>
    <mergeCell ref="V113:V114"/>
    <mergeCell ref="J113:J114"/>
    <mergeCell ref="K113:K114"/>
    <mergeCell ref="L113:L114"/>
    <mergeCell ref="M113:M114"/>
    <mergeCell ref="A115:A116"/>
    <mergeCell ref="B115:B116"/>
    <mergeCell ref="C115:C116"/>
    <mergeCell ref="I115:I116"/>
    <mergeCell ref="N113:N114"/>
    <mergeCell ref="T113:T114"/>
    <mergeCell ref="A113:A114"/>
    <mergeCell ref="B113:B114"/>
    <mergeCell ref="C113:C114"/>
    <mergeCell ref="I113:I114"/>
    <mergeCell ref="N115:N116"/>
    <mergeCell ref="T115:T116"/>
    <mergeCell ref="U115:U116"/>
    <mergeCell ref="V115:V116"/>
    <mergeCell ref="J115:J116"/>
    <mergeCell ref="K115:K116"/>
    <mergeCell ref="L115:L116"/>
    <mergeCell ref="M107:M108"/>
    <mergeCell ref="U109:U110"/>
    <mergeCell ref="V109:V110"/>
    <mergeCell ref="J109:J110"/>
    <mergeCell ref="K109:K110"/>
    <mergeCell ref="L109:L110"/>
    <mergeCell ref="M109:M110"/>
    <mergeCell ref="A111:A112"/>
    <mergeCell ref="B111:B112"/>
    <mergeCell ref="C111:C112"/>
    <mergeCell ref="I111:I112"/>
    <mergeCell ref="N109:N110"/>
    <mergeCell ref="T109:T110"/>
    <mergeCell ref="A109:A110"/>
    <mergeCell ref="B109:B110"/>
    <mergeCell ref="C109:C110"/>
    <mergeCell ref="I109:I110"/>
    <mergeCell ref="N111:N112"/>
    <mergeCell ref="T111:T112"/>
    <mergeCell ref="U111:U112"/>
    <mergeCell ref="V111:V112"/>
    <mergeCell ref="J111:J112"/>
    <mergeCell ref="K111:K112"/>
    <mergeCell ref="L111:L112"/>
    <mergeCell ref="N103:N104"/>
    <mergeCell ref="U105:U106"/>
    <mergeCell ref="V105:V106"/>
    <mergeCell ref="J105:J106"/>
    <mergeCell ref="K105:K106"/>
    <mergeCell ref="L105:L106"/>
    <mergeCell ref="M105:M106"/>
    <mergeCell ref="A107:A108"/>
    <mergeCell ref="B107:B108"/>
    <mergeCell ref="C107:C108"/>
    <mergeCell ref="I107:I108"/>
    <mergeCell ref="N105:N106"/>
    <mergeCell ref="T105:T106"/>
    <mergeCell ref="A105:A106"/>
    <mergeCell ref="B105:B106"/>
    <mergeCell ref="C105:C106"/>
    <mergeCell ref="I105:I106"/>
    <mergeCell ref="N107:N108"/>
    <mergeCell ref="T107:T108"/>
    <mergeCell ref="U107:U108"/>
    <mergeCell ref="V107:V108"/>
    <mergeCell ref="J107:J108"/>
    <mergeCell ref="K107:K108"/>
    <mergeCell ref="L107:L108"/>
    <mergeCell ref="N94:T97"/>
    <mergeCell ref="B98:D100"/>
    <mergeCell ref="E98:I100"/>
    <mergeCell ref="M98:O100"/>
    <mergeCell ref="P98:T100"/>
    <mergeCell ref="B94:I96"/>
    <mergeCell ref="B97:I97"/>
    <mergeCell ref="O103:O104"/>
    <mergeCell ref="B101:D102"/>
    <mergeCell ref="E101:E104"/>
    <mergeCell ref="F101:F104"/>
    <mergeCell ref="G101:G104"/>
    <mergeCell ref="B103:B104"/>
    <mergeCell ref="C103:C104"/>
    <mergeCell ref="D103:D104"/>
    <mergeCell ref="Q101:Q104"/>
    <mergeCell ref="R101:R104"/>
    <mergeCell ref="S101:S104"/>
    <mergeCell ref="T101:T104"/>
    <mergeCell ref="H101:H104"/>
    <mergeCell ref="I101:I104"/>
    <mergeCell ref="M101:O102"/>
    <mergeCell ref="P101:P104"/>
    <mergeCell ref="M103:M104"/>
    <mergeCell ref="U90:U91"/>
    <mergeCell ref="V90:V91"/>
    <mergeCell ref="J90:J91"/>
    <mergeCell ref="K90:K91"/>
    <mergeCell ref="L90:L91"/>
    <mergeCell ref="M90:M91"/>
    <mergeCell ref="A92:A93"/>
    <mergeCell ref="B92:B93"/>
    <mergeCell ref="C92:C93"/>
    <mergeCell ref="I92:I93"/>
    <mergeCell ref="N90:N91"/>
    <mergeCell ref="T90:T91"/>
    <mergeCell ref="A90:A91"/>
    <mergeCell ref="B90:B91"/>
    <mergeCell ref="C90:C91"/>
    <mergeCell ref="I90:I91"/>
    <mergeCell ref="N92:N93"/>
    <mergeCell ref="T92:T93"/>
    <mergeCell ref="U92:U93"/>
    <mergeCell ref="V92:V93"/>
    <mergeCell ref="J92:J93"/>
    <mergeCell ref="K92:K93"/>
    <mergeCell ref="L92:L93"/>
    <mergeCell ref="M92:M93"/>
    <mergeCell ref="U86:U87"/>
    <mergeCell ref="V86:V87"/>
    <mergeCell ref="J86:J87"/>
    <mergeCell ref="K86:K87"/>
    <mergeCell ref="L86:L87"/>
    <mergeCell ref="M86:M87"/>
    <mergeCell ref="A88:A89"/>
    <mergeCell ref="B88:B89"/>
    <mergeCell ref="C88:C89"/>
    <mergeCell ref="I88:I89"/>
    <mergeCell ref="N86:N87"/>
    <mergeCell ref="T86:T87"/>
    <mergeCell ref="A86:A87"/>
    <mergeCell ref="B86:B87"/>
    <mergeCell ref="C86:C87"/>
    <mergeCell ref="I86:I87"/>
    <mergeCell ref="N88:N89"/>
    <mergeCell ref="T88:T89"/>
    <mergeCell ref="U88:U89"/>
    <mergeCell ref="V88:V89"/>
    <mergeCell ref="J88:J89"/>
    <mergeCell ref="K88:K89"/>
    <mergeCell ref="L88:L89"/>
    <mergeCell ref="M88:M89"/>
    <mergeCell ref="U82:U83"/>
    <mergeCell ref="V82:V83"/>
    <mergeCell ref="J82:J83"/>
    <mergeCell ref="K82:K83"/>
    <mergeCell ref="L82:L83"/>
    <mergeCell ref="M82:M83"/>
    <mergeCell ref="A84:A85"/>
    <mergeCell ref="B84:B85"/>
    <mergeCell ref="C84:C85"/>
    <mergeCell ref="I84:I85"/>
    <mergeCell ref="N82:N83"/>
    <mergeCell ref="T82:T83"/>
    <mergeCell ref="A82:A83"/>
    <mergeCell ref="B82:B83"/>
    <mergeCell ref="C82:C83"/>
    <mergeCell ref="I82:I83"/>
    <mergeCell ref="N84:N85"/>
    <mergeCell ref="T84:T85"/>
    <mergeCell ref="U84:U85"/>
    <mergeCell ref="V84:V85"/>
    <mergeCell ref="J84:J85"/>
    <mergeCell ref="K84:K85"/>
    <mergeCell ref="L84:L85"/>
    <mergeCell ref="M84:M85"/>
    <mergeCell ref="U78:U79"/>
    <mergeCell ref="V78:V79"/>
    <mergeCell ref="J78:J79"/>
    <mergeCell ref="K78:K79"/>
    <mergeCell ref="L78:L79"/>
    <mergeCell ref="M78:M79"/>
    <mergeCell ref="A80:A81"/>
    <mergeCell ref="B80:B81"/>
    <mergeCell ref="C80:C81"/>
    <mergeCell ref="I80:I81"/>
    <mergeCell ref="N78:N79"/>
    <mergeCell ref="T78:T79"/>
    <mergeCell ref="A78:A79"/>
    <mergeCell ref="B78:B79"/>
    <mergeCell ref="C78:C79"/>
    <mergeCell ref="I78:I79"/>
    <mergeCell ref="N80:N81"/>
    <mergeCell ref="T80:T81"/>
    <mergeCell ref="U80:U81"/>
    <mergeCell ref="V80:V81"/>
    <mergeCell ref="J80:J81"/>
    <mergeCell ref="K80:K81"/>
    <mergeCell ref="L80:L81"/>
    <mergeCell ref="M80:M81"/>
    <mergeCell ref="U74:U75"/>
    <mergeCell ref="V74:V75"/>
    <mergeCell ref="J74:J75"/>
    <mergeCell ref="K74:K75"/>
    <mergeCell ref="L74:L75"/>
    <mergeCell ref="M74:M75"/>
    <mergeCell ref="A76:A77"/>
    <mergeCell ref="B76:B77"/>
    <mergeCell ref="C76:C77"/>
    <mergeCell ref="I76:I77"/>
    <mergeCell ref="N74:N75"/>
    <mergeCell ref="T74:T75"/>
    <mergeCell ref="A74:A75"/>
    <mergeCell ref="B74:B75"/>
    <mergeCell ref="C74:C75"/>
    <mergeCell ref="I74:I75"/>
    <mergeCell ref="N76:N77"/>
    <mergeCell ref="T76:T77"/>
    <mergeCell ref="U76:U77"/>
    <mergeCell ref="V76:V77"/>
    <mergeCell ref="J76:J77"/>
    <mergeCell ref="K76:K77"/>
    <mergeCell ref="L76:L77"/>
    <mergeCell ref="M76:M77"/>
    <mergeCell ref="B70:D71"/>
    <mergeCell ref="E70:E73"/>
    <mergeCell ref="F70:F73"/>
    <mergeCell ref="G70:G73"/>
    <mergeCell ref="B72:B73"/>
    <mergeCell ref="C72:C73"/>
    <mergeCell ref="D72:D73"/>
    <mergeCell ref="Q70:Q73"/>
    <mergeCell ref="B67:D69"/>
    <mergeCell ref="E67:I69"/>
    <mergeCell ref="M67:O69"/>
    <mergeCell ref="P67:T69"/>
    <mergeCell ref="R70:R73"/>
    <mergeCell ref="S70:S73"/>
    <mergeCell ref="T70:T73"/>
    <mergeCell ref="H70:H73"/>
    <mergeCell ref="I70:I73"/>
    <mergeCell ref="M70:O71"/>
    <mergeCell ref="P70:P73"/>
    <mergeCell ref="M72:M73"/>
    <mergeCell ref="N72:N73"/>
    <mergeCell ref="O72:O73"/>
    <mergeCell ref="U61:U62"/>
    <mergeCell ref="V61:V62"/>
    <mergeCell ref="N63:T66"/>
    <mergeCell ref="B61:B62"/>
    <mergeCell ref="C61:C62"/>
    <mergeCell ref="B63:I65"/>
    <mergeCell ref="B66:I66"/>
    <mergeCell ref="I61:I62"/>
    <mergeCell ref="M61:M62"/>
    <mergeCell ref="L61:L62"/>
    <mergeCell ref="T61:T62"/>
    <mergeCell ref="B57:B58"/>
    <mergeCell ref="U57:U58"/>
    <mergeCell ref="I59:I60"/>
    <mergeCell ref="M59:M60"/>
    <mergeCell ref="L59:L60"/>
    <mergeCell ref="J59:J60"/>
    <mergeCell ref="V57:V58"/>
    <mergeCell ref="B59:B60"/>
    <mergeCell ref="C59:C60"/>
    <mergeCell ref="N59:N60"/>
    <mergeCell ref="T59:T60"/>
    <mergeCell ref="U59:U60"/>
    <mergeCell ref="V59:V60"/>
    <mergeCell ref="C57:C58"/>
    <mergeCell ref="J57:J58"/>
    <mergeCell ref="K57:K58"/>
    <mergeCell ref="U51:U52"/>
    <mergeCell ref="V51:V52"/>
    <mergeCell ref="U53:U54"/>
    <mergeCell ref="V53:V54"/>
    <mergeCell ref="U47:U48"/>
    <mergeCell ref="V47:V48"/>
    <mergeCell ref="U49:U50"/>
    <mergeCell ref="V49:V50"/>
    <mergeCell ref="B55:B56"/>
    <mergeCell ref="C55:C56"/>
    <mergeCell ref="U55:U56"/>
    <mergeCell ref="V55:V56"/>
    <mergeCell ref="I55:I56"/>
    <mergeCell ref="M55:M56"/>
    <mergeCell ref="N55:N56"/>
    <mergeCell ref="J55:J56"/>
    <mergeCell ref="K55:K56"/>
    <mergeCell ref="M53:M54"/>
    <mergeCell ref="N53:N54"/>
    <mergeCell ref="T53:T54"/>
    <mergeCell ref="T55:T56"/>
    <mergeCell ref="T49:T50"/>
    <mergeCell ref="U45:U46"/>
    <mergeCell ref="V45:V46"/>
    <mergeCell ref="M45:M46"/>
    <mergeCell ref="N45:N46"/>
    <mergeCell ref="T45:T46"/>
    <mergeCell ref="C41:C42"/>
    <mergeCell ref="D41:D42"/>
    <mergeCell ref="U43:U44"/>
    <mergeCell ref="V43:V44"/>
    <mergeCell ref="I39:I42"/>
    <mergeCell ref="I43:I44"/>
    <mergeCell ref="M43:M44"/>
    <mergeCell ref="N43:N44"/>
    <mergeCell ref="T43:T44"/>
    <mergeCell ref="S39:S42"/>
    <mergeCell ref="F39:F42"/>
    <mergeCell ref="G39:G42"/>
    <mergeCell ref="B39:D40"/>
    <mergeCell ref="E39:E42"/>
    <mergeCell ref="H39:H42"/>
    <mergeCell ref="B41:B42"/>
    <mergeCell ref="J43:J44"/>
    <mergeCell ref="K43:K44"/>
    <mergeCell ref="J45:J46"/>
    <mergeCell ref="N1:T4"/>
    <mergeCell ref="O10:O11"/>
    <mergeCell ref="I12:I13"/>
    <mergeCell ref="N32:T35"/>
    <mergeCell ref="O41:O42"/>
    <mergeCell ref="B18:B19"/>
    <mergeCell ref="C18:C19"/>
    <mergeCell ref="I18:I19"/>
    <mergeCell ref="B14:B15"/>
    <mergeCell ref="C14:C15"/>
    <mergeCell ref="I14:I15"/>
    <mergeCell ref="B5:D7"/>
    <mergeCell ref="B8:D9"/>
    <mergeCell ref="E8:E11"/>
    <mergeCell ref="F8:F11"/>
    <mergeCell ref="G8:G11"/>
    <mergeCell ref="B10:B11"/>
    <mergeCell ref="C10:C11"/>
    <mergeCell ref="E5:I7"/>
    <mergeCell ref="H8:H11"/>
    <mergeCell ref="I8:I11"/>
    <mergeCell ref="B24:B25"/>
    <mergeCell ref="C24:C25"/>
    <mergeCell ref="I24:I25"/>
    <mergeCell ref="B26:B27"/>
    <mergeCell ref="C26:C27"/>
    <mergeCell ref="I26:I27"/>
    <mergeCell ref="B20:B21"/>
    <mergeCell ref="C20:C21"/>
    <mergeCell ref="I20:I21"/>
    <mergeCell ref="B22:B23"/>
    <mergeCell ref="C22:C23"/>
    <mergeCell ref="I22:I23"/>
    <mergeCell ref="M36:O38"/>
    <mergeCell ref="P36:T38"/>
    <mergeCell ref="T39:T42"/>
    <mergeCell ref="M39:O40"/>
    <mergeCell ref="P39:P42"/>
    <mergeCell ref="Q39:Q42"/>
    <mergeCell ref="M41:M42"/>
    <mergeCell ref="N41:N42"/>
    <mergeCell ref="R39:R42"/>
    <mergeCell ref="M5:O7"/>
    <mergeCell ref="M8:O9"/>
    <mergeCell ref="P5:T7"/>
    <mergeCell ref="P8:P11"/>
    <mergeCell ref="S8:S11"/>
    <mergeCell ref="T16:T17"/>
    <mergeCell ref="M10:M11"/>
    <mergeCell ref="N10:N11"/>
    <mergeCell ref="T8:T11"/>
    <mergeCell ref="Q8:Q11"/>
    <mergeCell ref="R8:R11"/>
    <mergeCell ref="T12:T13"/>
    <mergeCell ref="M14:M15"/>
    <mergeCell ref="T14:T15"/>
    <mergeCell ref="M12:M13"/>
    <mergeCell ref="N12:N13"/>
    <mergeCell ref="T28:T29"/>
    <mergeCell ref="M22:M23"/>
    <mergeCell ref="N22:N23"/>
    <mergeCell ref="T22:T23"/>
    <mergeCell ref="M24:M25"/>
    <mergeCell ref="N24:N25"/>
    <mergeCell ref="T24:T25"/>
    <mergeCell ref="M18:M19"/>
    <mergeCell ref="N18:N19"/>
    <mergeCell ref="T18:T19"/>
    <mergeCell ref="M20:M21"/>
    <mergeCell ref="N20:N21"/>
    <mergeCell ref="T20:T21"/>
    <mergeCell ref="K45:K46"/>
    <mergeCell ref="J47:J48"/>
    <mergeCell ref="T47:T48"/>
    <mergeCell ref="L45:L46"/>
    <mergeCell ref="K59:K60"/>
    <mergeCell ref="M57:M58"/>
    <mergeCell ref="L57:L58"/>
    <mergeCell ref="J61:J62"/>
    <mergeCell ref="K61:K62"/>
    <mergeCell ref="J49:J50"/>
    <mergeCell ref="K49:K50"/>
    <mergeCell ref="M47:M48"/>
    <mergeCell ref="N47:N48"/>
    <mergeCell ref="M49:M50"/>
    <mergeCell ref="M51:M52"/>
    <mergeCell ref="T57:T58"/>
    <mergeCell ref="L55:L56"/>
    <mergeCell ref="L53:L54"/>
    <mergeCell ref="A12:A13"/>
    <mergeCell ref="A14:A15"/>
    <mergeCell ref="A16:A17"/>
    <mergeCell ref="A18:A19"/>
    <mergeCell ref="A20:A21"/>
    <mergeCell ref="A22:A23"/>
    <mergeCell ref="A24:A25"/>
    <mergeCell ref="A26:A27"/>
    <mergeCell ref="T51:T52"/>
    <mergeCell ref="L51:L52"/>
    <mergeCell ref="M30:M31"/>
    <mergeCell ref="N30:N31"/>
    <mergeCell ref="T30:T31"/>
    <mergeCell ref="N14:N15"/>
    <mergeCell ref="N16:N17"/>
    <mergeCell ref="M16:M17"/>
    <mergeCell ref="M26:M27"/>
    <mergeCell ref="N26:N27"/>
    <mergeCell ref="T26:T27"/>
    <mergeCell ref="M28:M29"/>
    <mergeCell ref="N28:N29"/>
    <mergeCell ref="L14:L15"/>
    <mergeCell ref="L16:L17"/>
    <mergeCell ref="L18:L19"/>
    <mergeCell ref="A59:A60"/>
    <mergeCell ref="A61:A62"/>
    <mergeCell ref="A28:A29"/>
    <mergeCell ref="A30:A31"/>
    <mergeCell ref="A47:A48"/>
    <mergeCell ref="A49:A50"/>
    <mergeCell ref="A43:A44"/>
    <mergeCell ref="A45:A46"/>
    <mergeCell ref="N57:N58"/>
    <mergeCell ref="N61:N62"/>
    <mergeCell ref="I57:I58"/>
    <mergeCell ref="B51:B52"/>
    <mergeCell ref="C51:C52"/>
    <mergeCell ref="I53:I54"/>
    <mergeCell ref="B47:B48"/>
    <mergeCell ref="C47:C48"/>
    <mergeCell ref="B49:B50"/>
    <mergeCell ref="C49:C50"/>
    <mergeCell ref="I47:I48"/>
    <mergeCell ref="N51:N52"/>
    <mergeCell ref="K47:K48"/>
    <mergeCell ref="N49:N50"/>
    <mergeCell ref="B43:B44"/>
    <mergeCell ref="C43:C44"/>
    <mergeCell ref="L20:L21"/>
    <mergeCell ref="L22:L23"/>
    <mergeCell ref="A51:A52"/>
    <mergeCell ref="A53:A54"/>
    <mergeCell ref="A55:A56"/>
    <mergeCell ref="A57:A58"/>
    <mergeCell ref="B45:B46"/>
    <mergeCell ref="C45:C46"/>
    <mergeCell ref="C53:C54"/>
    <mergeCell ref="I49:I50"/>
    <mergeCell ref="I51:I52"/>
    <mergeCell ref="B53:B54"/>
    <mergeCell ref="I45:I46"/>
    <mergeCell ref="B36:D38"/>
    <mergeCell ref="E36:I38"/>
    <mergeCell ref="B28:B29"/>
    <mergeCell ref="C28:C29"/>
    <mergeCell ref="I28:I29"/>
    <mergeCell ref="B30:B31"/>
    <mergeCell ref="C30:C31"/>
    <mergeCell ref="I30:I31"/>
    <mergeCell ref="J53:J54"/>
    <mergeCell ref="K53:K54"/>
    <mergeCell ref="J24:J25"/>
    <mergeCell ref="K24:K25"/>
    <mergeCell ref="J26:J27"/>
    <mergeCell ref="K26:K27"/>
    <mergeCell ref="J28:J29"/>
    <mergeCell ref="K28:K29"/>
    <mergeCell ref="J18:J19"/>
    <mergeCell ref="K18:K19"/>
    <mergeCell ref="J20:J21"/>
    <mergeCell ref="K20:K21"/>
    <mergeCell ref="J22:J23"/>
    <mergeCell ref="K22:K23"/>
    <mergeCell ref="U12:U13"/>
    <mergeCell ref="V12:V13"/>
    <mergeCell ref="U14:U15"/>
    <mergeCell ref="V14:V15"/>
    <mergeCell ref="U16:U17"/>
    <mergeCell ref="V16:V17"/>
    <mergeCell ref="J30:J31"/>
    <mergeCell ref="K30:K31"/>
    <mergeCell ref="J51:J52"/>
    <mergeCell ref="K51:K52"/>
    <mergeCell ref="J12:J13"/>
    <mergeCell ref="K12:K13"/>
    <mergeCell ref="J14:J15"/>
    <mergeCell ref="K14:K15"/>
    <mergeCell ref="J16:J17"/>
    <mergeCell ref="K16:K17"/>
    <mergeCell ref="L24:L25"/>
    <mergeCell ref="L26:L27"/>
    <mergeCell ref="L28:L29"/>
    <mergeCell ref="L30:L31"/>
    <mergeCell ref="L47:L48"/>
    <mergeCell ref="L49:L50"/>
    <mergeCell ref="L43:L44"/>
    <mergeCell ref="L12:L13"/>
    <mergeCell ref="U30:U31"/>
    <mergeCell ref="V30:V31"/>
    <mergeCell ref="U24:U25"/>
    <mergeCell ref="V24:V25"/>
    <mergeCell ref="U26:U27"/>
    <mergeCell ref="V26:V27"/>
    <mergeCell ref="U28:U29"/>
    <mergeCell ref="V28:V29"/>
    <mergeCell ref="U18:U19"/>
    <mergeCell ref="V18:V19"/>
    <mergeCell ref="U20:U21"/>
    <mergeCell ref="V20:V21"/>
    <mergeCell ref="U22:U23"/>
    <mergeCell ref="V22:V23"/>
  </mergeCells>
  <phoneticPr fontId="0" type="noConversion"/>
  <conditionalFormatting sqref="H12 H14 H16 H18 H20 H22 H24 H26 H28 H30 H43 H45 H47 H49 H51 H53 H55 H57 H59 H61 H74 H76 H78 H80 H82 H84 H86 H88 H90 H92 H105 H107 H109 H111 H113 H115 H117 H119 H121 H123 H136 H138 H140 H142 H144 H146 H148 H150 H152 H154">
    <cfRule type="cellIs" dxfId="35" priority="1" stopIfTrue="1" operator="greaterThan">
      <formula>$H13</formula>
    </cfRule>
  </conditionalFormatting>
  <conditionalFormatting sqref="H13 H15 H17 H19 H21 H23 H25 H27 H29 H31 H44 H46 H48 H50 H52 H54 H56 H58 H60 H62 H75 H77 H79 H81 H83 H85 H87 H89 H91 H93 H106 H108 H110 H112 H114 H116 H118 H120 H122 H124 H137 H139 H141 H143 H145 H147 H149 H151 H153 H155">
    <cfRule type="cellIs" dxfId="34" priority="2" stopIfTrue="1" operator="greaterThan">
      <formula>$H12</formula>
    </cfRule>
  </conditionalFormatting>
  <conditionalFormatting sqref="S13 S15 S17 S19 S21 S23 S25 S27 S29 S31 S44 S46 S48 S50 S52 S54 S56 S58 S60 S62 S75 S77 S79 S81 S83 S85 S87 S89 S91 S93 S106 S108 S110 S112 S114 S116 S118 S120 S122 S124 S137 S139 S141 S143 S145 S147 S149 S151 S153 S155">
    <cfRule type="cellIs" dxfId="33" priority="3" stopIfTrue="1" operator="greaterThan">
      <formula>$S12</formula>
    </cfRule>
  </conditionalFormatting>
  <conditionalFormatting sqref="S12 S14 S16 S18 S20 S22 S24 S26 S28 S30 S43 S45 S47 S49 S51 S53 S55 S57 S59 S61 S74 S76 S78 S80 S82 S84 S86 S88 S90 S92 S105 S107 S109 S111 S113 S115 S117 S119 S121 S123 S136 S138 S140 S142 S144 S146 S148 S150 S152 S154">
    <cfRule type="cellIs" dxfId="32" priority="4" stopIfTrue="1" operator="greaterThan">
      <formula>$S13</formula>
    </cfRule>
  </conditionalFormatting>
  <printOptions horizontalCentered="1" verticalCentered="1"/>
  <pageMargins left="0" right="0" top="0" bottom="0" header="0" footer="0"/>
  <pageSetup paperSize="9" orientation="landscape" r:id="rId1"/>
  <headerFooter alignWithMargins="0"/>
  <rowBreaks count="1" manualBreakCount="1">
    <brk id="31" max="16383" man="1"/>
  </rowBreaks>
  <ignoredErrors>
    <ignoredError sqref="H136:T155 H105:S124 J14:T31 H43:T62 H74:T93"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8</vt:i4>
      </vt:variant>
    </vt:vector>
  </HeadingPairs>
  <TitlesOfParts>
    <vt:vector size="26" baseType="lpstr">
      <vt:lpstr>Úvod</vt:lpstr>
      <vt:lpstr>Kontakt</vt:lpstr>
      <vt:lpstr>Start - podzim</vt:lpstr>
      <vt:lpstr>ZPV</vt:lpstr>
      <vt:lpstr>V.l.ZPV</vt:lpstr>
      <vt:lpstr>Start - jaro</vt:lpstr>
      <vt:lpstr>Pozn.</vt:lpstr>
      <vt:lpstr>Št.dvojic</vt:lpstr>
      <vt:lpstr>Št.4x60m</vt:lpstr>
      <vt:lpstr>PÚ</vt:lpstr>
      <vt:lpstr>Št.400mCTIF</vt:lpstr>
      <vt:lpstr>PÚ CTIF</vt:lpstr>
      <vt:lpstr>Kronika</vt:lpstr>
      <vt:lpstr>Beh60mS</vt:lpstr>
      <vt:lpstr>Beh60mV</vt:lpstr>
      <vt:lpstr>Beh60mP</vt:lpstr>
      <vt:lpstr>Výsledky</vt:lpstr>
      <vt:lpstr>TISK</vt:lpstr>
      <vt:lpstr>'Start - podzim'!Extrakce</vt:lpstr>
      <vt:lpstr>Oblast</vt:lpstr>
      <vt:lpstr>Oblast2</vt:lpstr>
      <vt:lpstr>Oblast3</vt:lpstr>
      <vt:lpstr>Oblast4</vt:lpstr>
      <vt:lpstr>ZPVOblD</vt:lpstr>
      <vt:lpstr>ZPVOblN</vt:lpstr>
      <vt:lpstr>ZPVOblT</vt:lpstr>
    </vt:vector>
  </TitlesOfParts>
  <Manager>Vojanova 49, 318 00 PLZEŇ; hoffi@atlas.cz</Manager>
  <Company>SDH Chotěšov; www.multiweb.cz/hoffmann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PLAMEN</dc:title>
  <dc:subject>verze: 2009/3 (07.03.2009)</dc:subject>
  <dc:creator>Ing. Milan Hoffmann;606916333;377386905</dc:creator>
  <cp:keywords>Hasiči, PLAMEN, MH</cp:keywords>
  <dc:description>Program pro zpracování výsledků hry "PLAMEN"_x000d_
- kategorie Mladší a Starší MH</dc:description>
  <cp:lastModifiedBy>Jira</cp:lastModifiedBy>
  <cp:lastPrinted>2021-09-15T19:36:10Z</cp:lastPrinted>
  <dcterms:created xsi:type="dcterms:W3CDTF">1998-04-21T10:56:50Z</dcterms:created>
  <dcterms:modified xsi:type="dcterms:W3CDTF">2021-09-25T16:22:29Z</dcterms:modified>
  <cp:category>SDH</cp:category>
</cp:coreProperties>
</file>